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Paramètres 2026" sheetId="2" state="visible" r:id="rId4"/>
    <sheet name="Salaire net" sheetId="3" state="visible" r:id="rId5"/>
    <sheet name="Comparer 2 offres" sheetId="4" state="visible" r:id="rId6"/>
    <sheet name="Compteur télétravail" sheetId="5" state="visible" r:id="rId7"/>
    <sheet name="Budget logemen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Exemple : Julie, cas chiffré n°1 du guide</t>
        </r>
      </text>
    </comment>
    <comment ref="B9" authorId="0">
      <text>
        <r>
          <rPr>
            <sz val="10"/>
            <rFont val="Arial"/>
            <family val="2"/>
          </rPr>
          <t xml:space="preserve">Mesurée du chef-lieu de votre commune française au point d'entrée au Luxembourg, puis jusqu'à la commune de travail.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0" authorId="0">
      <text>
        <r>
          <rPr>
            <sz val="10"/>
            <rFont val="Arial"/>
            <family val="2"/>
          </rPr>
          <t xml:space="preserve">Remplacez par le taux qu'on vous propose.</t>
        </r>
      </text>
    </comment>
    <comment ref="B14" authorId="0">
      <text>
        <r>
          <rPr>
            <sz val="10"/>
            <rFont val="Arial"/>
            <family val="2"/>
          </rPr>
          <t xml:space="preserve">Prix réels par commune : habitercotefrancais.fr</t>
        </r>
      </text>
    </comment>
  </commentList>
</comments>
</file>

<file path=xl/sharedStrings.xml><?xml version="1.0" encoding="utf-8"?>
<sst xmlns="http://schemas.openxmlformats.org/spreadsheetml/2006/main" count="201" uniqueCount="172">
  <si>
    <t xml:space="preserve">CÔTÉ FRONTALIER · SIMULATEUR 2026</t>
  </si>
  <si>
    <t xml:space="preserve">Simulateur du frontalier au Luxembourg</t>
  </si>
  <si>
    <t xml:space="preserve">Accompagne le guide « Frontalier au Luxembourg, le guide complet » (édition octobre 2026)</t>
  </si>
  <si>
    <t xml:space="preserve">Comment l'utiliser</t>
  </si>
  <si>
    <t xml:space="preserve">1.</t>
  </si>
  <si>
    <t xml:space="preserve">Remplissez uniquement les cases jaunes (texte bleu). Tout le reste se calcule seul.</t>
  </si>
  <si>
    <t xml:space="preserve">2.</t>
  </si>
  <si>
    <t xml:space="preserve">Commencez par l'onglet « Salaire net » : votre net estimé et vos frais de déplacement.</t>
  </si>
  <si>
    <t xml:space="preserve">3.</t>
  </si>
  <si>
    <t xml:space="preserve">« Comparer 2 offres » : deux propositions côte à côte, trajet et temps compris.</t>
  </si>
  <si>
    <t xml:space="preserve">4.</t>
  </si>
  <si>
    <t xml:space="preserve">« Compteur télétravail » : notez chaque jour travaillé hors du Luxembourg, le compteur suit le seuil de 34 jours.</t>
  </si>
  <si>
    <t xml:space="preserve">5.</t>
  </si>
  <si>
    <t xml:space="preserve">« Budget logement » : capacité d'emprunt avec le taux qu'on vous propose.</t>
  </si>
  <si>
    <t xml:space="preserve">6.</t>
  </si>
  <si>
    <t xml:space="preserve">« Paramètres 2026 » : barèmes et taux utilisés, avec leurs sources. À mettre à jour chaque année.</t>
  </si>
  <si>
    <t xml:space="preserve">Ce que le simulateur ne fait pas</t>
  </si>
  <si>
    <t xml:space="preserve">•</t>
  </si>
  <si>
    <t xml:space="preserve">Il calcule les classes 1 et 2. La classe 1a (parent seul) utilise un barème spécifique non modélisé ici : prenez la classe 1 pour une estimation prudente.</t>
  </si>
  <si>
    <t xml:space="preserve">En classe 2 avec un conjoint qui travaille en France, le taux réel dépend aussi de ses revenus (chapitre 3 du guide) : le résultat est alors un minimum.</t>
  </si>
  <si>
    <t xml:space="preserve">Le crédit d'impôt conjoncture 2026 (projet de loi n°8775) n'est pas intégré, comme dans le guide.</t>
  </si>
  <si>
    <t xml:space="preserve">Avertissement</t>
  </si>
  <si>
    <t xml:space="preserve">Estimations à partir des barèmes officiels en vigueur au 2 octobre 2026. Ce fichier ne remplace pas votre fiche de paie, ni un conseil fiscal personnalisé. Pour une décision importante, faites valider votre cas par l'administration ou un professionnel.</t>
  </si>
  <si>
    <t xml:space="preserve">Mises à jour et nouvelles versions : habitercotefrancais.fr/simulateur · Chaîne YouTube Côté Frontalier</t>
  </si>
  <si>
    <t xml:space="preserve">© 2026 Côté Frontalier. Usage personnel.</t>
  </si>
  <si>
    <t xml:space="preserve">Légende :</t>
  </si>
  <si>
    <t xml:space="preserve">à remplir</t>
  </si>
  <si>
    <t xml:space="preserve">Résultat</t>
  </si>
  <si>
    <t xml:space="preserve">Paramètres 2026</t>
  </si>
  <si>
    <t xml:space="preserve">Barèmes officiels au 2 octobre 2026. Modifiez ici en cas de changement de loi : tous les onglets suivent.</t>
  </si>
  <si>
    <t xml:space="preserve">Cotisations sociales salariales</t>
  </si>
  <si>
    <t xml:space="preserve">Salaire social minimum (SSM) mensuel, non qualifié</t>
  </si>
  <si>
    <t xml:space="preserve">SSM au 1er juin 2026 (FEDIL / BDO, paramètres sociaux)</t>
  </si>
  <si>
    <t xml:space="preserve">Maladie-maternité (CNS)</t>
  </si>
  <si>
    <t xml:space="preserve">Plafonné à 5 fois le SSM</t>
  </si>
  <si>
    <t xml:space="preserve">Pension</t>
  </si>
  <si>
    <t xml:space="preserve">8,5 % depuis le 1er janvier 2026, plafonné à 5 fois le SSM</t>
  </si>
  <si>
    <t xml:space="preserve">Dépendance</t>
  </si>
  <si>
    <t xml:space="preserve">Sans plafond, après abattement d'1/4 du SSM</t>
  </si>
  <si>
    <t xml:space="preserve">Plafond cotisable (multiple du SSM)</t>
  </si>
  <si>
    <t xml:space="preserve">5 x SSM</t>
  </si>
  <si>
    <t xml:space="preserve">Impôt : abattements forfaitaires et frais de déplacement</t>
  </si>
  <si>
    <t xml:space="preserve">Frais d'obtention forfaitaires (FO) / an</t>
  </si>
  <si>
    <t xml:space="preserve">ACD</t>
  </si>
  <si>
    <t xml:space="preserve">Dépenses spéciales forfaitaires (DS) / an</t>
  </si>
  <si>
    <t xml:space="preserve">Frais de déplacement : € par unité d'éloignement</t>
  </si>
  <si>
    <t xml:space="preserve">ACD, frais de déplacement forfaitaires</t>
  </si>
  <si>
    <t xml:space="preserve">Unités non déductibles (premiers km)</t>
  </si>
  <si>
    <t xml:space="preserve">Les 4 premières unités ne sont pas déductibles</t>
  </si>
  <si>
    <t xml:space="preserve">Unités déductibles maximum</t>
  </si>
  <si>
    <t xml:space="preserve">Plafond 26 unités, soit 2 574 € / an</t>
  </si>
  <si>
    <t xml:space="preserve">Impôt de solidarité (taux normal)</t>
  </si>
  <si>
    <t xml:space="preserve">Fonds pour l'emploi</t>
  </si>
  <si>
    <t xml:space="preserve">Impôt de solidarité (taux majoré)</t>
  </si>
  <si>
    <t xml:space="preserve">Au-delà du seuil ci-dessous</t>
  </si>
  <si>
    <t xml:space="preserve">Seuil du taux majoré, classe 1 (revenu imposable)</t>
  </si>
  <si>
    <t xml:space="preserve">300 000 € en classe 2 (x2)</t>
  </si>
  <si>
    <t xml:space="preserve">Crédits d'impôt versés avec le salaire (annuels)</t>
  </si>
  <si>
    <t xml:space="preserve">CIS : montant plein / an</t>
  </si>
  <si>
    <t xml:space="preserve">ACD, CIS et CI-CO2 salarié à partir de 2026</t>
  </si>
  <si>
    <t xml:space="preserve">CIS : brut annuel minimum pour le montant plein</t>
  </si>
  <si>
    <t xml:space="preserve">En dessous : moitié du montant (estimation)</t>
  </si>
  <si>
    <t xml:space="preserve">CIS et CI-CO2 : début de la dégressivité (brut annuel)</t>
  </si>
  <si>
    <t xml:space="preserve">CIS et CI-CO2 : fin de la dégressivité (brut annuel)</t>
  </si>
  <si>
    <t xml:space="preserve">0 € au-delà</t>
  </si>
  <si>
    <t xml:space="preserve">CI-CO2 salarié / an</t>
  </si>
  <si>
    <t xml:space="preserve">CISSM : montant mensuel</t>
  </si>
  <si>
    <t xml:space="preserve">Brut mensuel entre 1 800 € et 3 000 €</t>
  </si>
  <si>
    <t xml:space="preserve">CISSM : brut mensuel minimum</t>
  </si>
  <si>
    <t xml:space="preserve">CISSM : début de dégressivité (brut mensuel)</t>
  </si>
  <si>
    <t xml:space="preserve">CISSM : fin de dégressivité (brut mensuel)</t>
  </si>
  <si>
    <t xml:space="preserve">Barème de l'impôt (tarif de base, classe 1) — 23 tranches</t>
  </si>
  <si>
    <t xml:space="preserve">Tranche</t>
  </si>
  <si>
    <t xml:space="preserve">À partir de (€)</t>
  </si>
  <si>
    <t xml:space="preserve">Taux marginal</t>
  </si>
  <si>
    <t xml:space="preserve">Écart de taux</t>
  </si>
  <si>
    <t xml:space="preserve">Source : ACD, « Tarif de base applicable aux personnes physiques » (applicable à partir de 2025, non adapté pour 2026). Classe 2 : méthode du splitting (2 x impôt sur la moitié du revenu).</t>
  </si>
  <si>
    <t xml:space="preserve">Votre salaire net</t>
  </si>
  <si>
    <t xml:space="preserve">Guide, chapitres 2 et 3. Cases jaunes à remplir.</t>
  </si>
  <si>
    <t xml:space="preserve">Votre situation</t>
  </si>
  <si>
    <t xml:space="preserve">Salaire brut mensuel (€)</t>
  </si>
  <si>
    <t xml:space="preserve">Nombre de salaires par an (12, ou 13 avec un 13e mois)</t>
  </si>
  <si>
    <t xml:space="preserve">Classe 1a (parent seul) : utilisez 1 pour une estimation prudente.</t>
  </si>
  <si>
    <t xml:space="preserve">Classe d'impôt (1 ou 2)</t>
  </si>
  <si>
    <t xml:space="preserve">Classe 2 : couples assimilés. Conjoint en France : voir chapitre 3.</t>
  </si>
  <si>
    <t xml:space="preserve">Distance à vol d'oiseau domicile → lieu de travail (km)</t>
  </si>
  <si>
    <t xml:space="preserve">Le calcul, ligne par ligne</t>
  </si>
  <si>
    <t xml:space="preserve">Par an</t>
  </si>
  <si>
    <t xml:space="preserve">Par mois</t>
  </si>
  <si>
    <t xml:space="preserve">Salaire brut annuel</t>
  </si>
  <si>
    <t xml:space="preserve">Plafond cotisable annuel</t>
  </si>
  <si>
    <t xml:space="preserve">Cotisation maladie</t>
  </si>
  <si>
    <t xml:space="preserve">Cotisation pension</t>
  </si>
  <si>
    <t xml:space="preserve">Cotisation dépendance</t>
  </si>
  <si>
    <t xml:space="preserve">Total cotisations</t>
  </si>
  <si>
    <t xml:space="preserve">Unités d'éloignement déductibles</t>
  </si>
  <si>
    <t xml:space="preserve">Frais de déplacement (FD)</t>
  </si>
  <si>
    <t xml:space="preserve">Revenu imposable</t>
  </si>
  <si>
    <t xml:space="preserve">Impôt (barème)</t>
  </si>
  <si>
    <t xml:space="preserve">Impôt de solidarité</t>
  </si>
  <si>
    <t xml:space="preserve">Impôt total retenu</t>
  </si>
  <si>
    <t xml:space="preserve">CIS (crédit d'impôt salarié)</t>
  </si>
  <si>
    <t xml:space="preserve">CI-CO2 salarié</t>
  </si>
  <si>
    <t xml:space="preserve">CISSM (salaire minimum)</t>
  </si>
  <si>
    <t xml:space="preserve">Net annuel estimé</t>
  </si>
  <si>
    <t xml:space="preserve">Net mensuel moyen (sur 12 mois)</t>
  </si>
  <si>
    <t xml:space="preserve">Ce que vous rapportent vos frais de déplacement</t>
  </si>
  <si>
    <t xml:space="preserve">Gain net par an grâce au code FD (impôt évité, estimation)</t>
  </si>
  <si>
    <t xml:space="preserve">Soit par mois</t>
  </si>
  <si>
    <t xml:space="preserve">Vérifiez que le code FD figure bien sur votre fiche de retenue d'impôt (chapitre 3).</t>
  </si>
  <si>
    <t xml:space="preserve">Comparer deux offres</t>
  </si>
  <si>
    <t xml:space="preserve">Guide, chapitre 10. Le net seul ne suffit pas : le trajet coûte de l'argent et du temps.</t>
  </si>
  <si>
    <t xml:space="preserve">Offre A</t>
  </si>
  <si>
    <t xml:space="preserve">Offre B</t>
  </si>
  <si>
    <t xml:space="preserve">Écart (B − A)</t>
  </si>
  <si>
    <t xml:space="preserve">Les deux offres</t>
  </si>
  <si>
    <t xml:space="preserve">Nombre de salaires par an</t>
  </si>
  <si>
    <t xml:space="preserve">Distance à vol d'oiseau (km), pour les frais de déplacement</t>
  </si>
  <si>
    <t xml:space="preserve">Distance routière aller (km)</t>
  </si>
  <si>
    <t xml:space="preserve">Coût réel par km (carburant, entretien, usure)</t>
  </si>
  <si>
    <t xml:space="preserve">Péage, parking ou abonnement par mois</t>
  </si>
  <si>
    <t xml:space="preserve">Jours sur site par an</t>
  </si>
  <si>
    <t xml:space="preserve">Durée du trajet aller (minutes)</t>
  </si>
  <si>
    <t xml:space="preserve">Le calcul</t>
  </si>
  <si>
    <t xml:space="preserve">Le coût du trajet</t>
  </si>
  <si>
    <t xml:space="preserve">Coût annuel du trajet</t>
  </si>
  <si>
    <t xml:space="preserve">Temps passé dans les trajets (heures / an)</t>
  </si>
  <si>
    <t xml:space="preserve">Soit en semaines de 40 heures</t>
  </si>
  <si>
    <t xml:space="preserve">Net annuel après coût du trajet</t>
  </si>
  <si>
    <t xml:space="preserve">Net mensuel après trajet</t>
  </si>
  <si>
    <t xml:space="preserve">Gain par heure de trajet en plus (si B a un trajet plus long)</t>
  </si>
  <si>
    <t xml:space="preserve">Verdict</t>
  </si>
  <si>
    <t xml:space="preserve">Compteur des jours hors du Luxembourg</t>
  </si>
  <si>
    <t xml:space="preserve">Guide, chapitre 5. Une ligne par jour, même pour une demi-journée : toute fraction de journée compte.</t>
  </si>
  <si>
    <t xml:space="preserve">Votre année</t>
  </si>
  <si>
    <t xml:space="preserve">Année</t>
  </si>
  <si>
    <t xml:space="preserve">Temps de travail (100 % = temps plein)</t>
  </si>
  <si>
    <t xml:space="preserve">Mois travaillés pour cet employeur dans l'année</t>
  </si>
  <si>
    <t xml:space="preserve">Plafond fiscal de l'année (jours)</t>
  </si>
  <si>
    <t xml:space="preserve">Jours déjà notés</t>
  </si>
  <si>
    <t xml:space="preserve">Jours restants avant le plafond</t>
  </si>
  <si>
    <t xml:space="preserve">Ne notez pas : congés, week-ends, jours fériés, maladie, force majeure. Notez : télétravail, formations, réunions et missions hors du Luxembourg.</t>
  </si>
  <si>
    <t xml:space="preserve">N°</t>
  </si>
  <si>
    <t xml:space="preserve">Date</t>
  </si>
  <si>
    <t xml:space="preserve">Lieu (ville, pays)</t>
  </si>
  <si>
    <t xml:space="preserve">Motif</t>
  </si>
  <si>
    <t xml:space="preserve">Journée</t>
  </si>
  <si>
    <t xml:space="preserve">Justificatif</t>
  </si>
  <si>
    <t xml:space="preserve">Thionville, France</t>
  </si>
  <si>
    <t xml:space="preserve">Télétravail</t>
  </si>
  <si>
    <t xml:space="preserve">Entière</t>
  </si>
  <si>
    <t xml:space="preserve">Exemple : à remplacer</t>
  </si>
  <si>
    <t xml:space="preserve">Budget logement côté France</t>
  </si>
  <si>
    <t xml:space="preserve">Guide, chapitre 10. Norme HCSF : 35 % d'endettement maximum, assurance comprise.</t>
  </si>
  <si>
    <t xml:space="preserve">Vos revenus et votre prêt</t>
  </si>
  <si>
    <t xml:space="preserve">Votre net mensuel (repris de l'onglet « Salaire net »)</t>
  </si>
  <si>
    <t xml:space="preserve">Autres revenus nets mensuels du foyer (conjoint, etc.)</t>
  </si>
  <si>
    <t xml:space="preserve">Mensualités d'autres crédits en cours</t>
  </si>
  <si>
    <t xml:space="preserve">Taux d'endettement maximum</t>
  </si>
  <si>
    <t xml:space="preserve">Taux du prêt, assurance comprise (annuel)</t>
  </si>
  <si>
    <t xml:space="preserve">Durée du prêt (années)</t>
  </si>
  <si>
    <t xml:space="preserve">Apport personnel</t>
  </si>
  <si>
    <t xml:space="preserve">Frais de notaire estimés (ancien ≈ 7,5 %, neuf ≈ 2,5 %)</t>
  </si>
  <si>
    <t xml:space="preserve">Prix moyen au m² dans la commune visée</t>
  </si>
  <si>
    <t xml:space="preserve">Revenus nets mensuels du foyer</t>
  </si>
  <si>
    <t xml:space="preserve">Mensualité maximum pour le nouveau prêt</t>
  </si>
  <si>
    <t xml:space="preserve">Capital empruntable</t>
  </si>
  <si>
    <t xml:space="preserve">Budget total (capital + apport)</t>
  </si>
  <si>
    <t xml:space="preserve">Prix maximum du bien, frais de notaire déduits</t>
  </si>
  <si>
    <t xml:space="preserve">Surface accessible au prix moyen de la commune</t>
  </si>
  <si>
    <t xml:space="preserve">Coût total des intérêts et de l'assurance</t>
  </si>
  <si>
    <t xml:space="preserve">Beaucoup de banques raisonnent sur le net après retenue d'impôt luxembourgeoise, comme ici. Estimation : seule l'offre de prêt de votre banque fait foi.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</si>
</sst>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€&quot;;\-#,##0.00&quot; €&quot;;\-"/>
    <numFmt numFmtId="166" formatCode="0.00%"/>
    <numFmt numFmtId="167" formatCode="0"/>
    <numFmt numFmtId="168" formatCode="#,##0&quot; €&quot;;\-#,##0&quot; €&quot;;\-"/>
    <numFmt numFmtId="169" formatCode="0%"/>
    <numFmt numFmtId="170" formatCode="#,##0"/>
    <numFmt numFmtId="171" formatCode="0.0"/>
    <numFmt numFmtId="172" formatCode="General"/>
    <numFmt numFmtId="173" formatCode="dd/mm/yyyy"/>
    <numFmt numFmtId="174" formatCode="0.0%"/>
    <numFmt numFmtId="175" formatCode="0&quot; m²&quot;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A9B8D6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9"/>
      <color rgb="FF5D6678"/>
      <name val="Arial"/>
      <family val="0"/>
      <charset val="1"/>
    </font>
    <font>
      <b val="true"/>
      <sz val="11"/>
      <color rgb="FF14213D"/>
      <name val="Arial"/>
      <family val="0"/>
      <charset val="1"/>
    </font>
    <font>
      <b val="true"/>
      <sz val="10"/>
      <color rgb="FF1E9FD6"/>
      <name val="Arial"/>
      <family val="0"/>
      <charset val="1"/>
    </font>
    <font>
      <sz val="10"/>
      <color rgb="FF1D2433"/>
      <name val="Arial"/>
      <family val="0"/>
      <charset val="1"/>
    </font>
    <font>
      <b val="true"/>
      <sz val="10"/>
      <color rgb="FF1D243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14213D"/>
      <name val="Arial"/>
      <family val="0"/>
      <charset val="1"/>
    </font>
    <font>
      <sz val="8"/>
      <color rgb="FF5D66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D6678"/>
      <name val="Arial"/>
      <family val="0"/>
      <charset val="1"/>
    </font>
    <font>
      <b val="true"/>
      <sz val="12"/>
      <color rgb="FF14213D"/>
      <name val="Arial"/>
      <family val="0"/>
      <charset val="1"/>
    </font>
    <font>
      <sz val="10"/>
      <name val="Arial"/>
      <family val="2"/>
    </font>
    <font>
      <sz val="10"/>
      <color rgb="FF0000FF"/>
      <name val="Arial"/>
      <family val="0"/>
      <charset val="1"/>
    </font>
    <font>
      <i val="true"/>
      <sz val="10"/>
      <color rgb="FF5D6678"/>
      <name val="Arial"/>
      <family val="0"/>
      <charset val="1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213D"/>
        <bgColor rgb="FF1D2433"/>
      </patternFill>
    </fill>
    <fill>
      <patternFill patternType="solid">
        <fgColor rgb="FFFFF4C2"/>
        <bgColor rgb="FFFFFBEA"/>
      </patternFill>
    </fill>
    <fill>
      <patternFill patternType="solid">
        <fgColor rgb="FFEAF6FC"/>
        <bgColor rgb="FFFFFFFF"/>
      </patternFill>
    </fill>
    <fill>
      <patternFill patternType="solid">
        <fgColor rgb="FFFFFBEA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E9FD6"/>
      </bottom>
      <diagonal/>
    </border>
    <border diagonalUp="false" diagonalDown="false">
      <left style="thin">
        <color rgb="FFD9DEE8"/>
      </left>
      <right style="thin">
        <color rgb="FFD9DEE8"/>
      </right>
      <top style="thin">
        <color rgb="FFD9DEE8"/>
      </top>
      <bottom style="thin">
        <color rgb="FFD9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1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1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6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1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11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5" fontId="16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FFFFF"/>
      </font>
      <fill>
        <patternFill>
          <bgColor rgb="FFD64545"/>
        </patternFill>
      </fill>
    </dxf>
    <dxf>
      <fill>
        <patternFill>
          <bgColor rgb="FFFFD9A8"/>
        </patternFill>
      </fill>
    </dxf>
    <dxf>
      <fill>
        <patternFill>
          <bgColor rgb="FFD8F2DF"/>
        </patternFill>
      </fill>
    </dxf>
    <dxf>
      <fill>
        <patternFill>
          <bgColor rgb="FFF7C9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B8D6"/>
      <rgbColor rgb="FF808080"/>
      <rgbColor rgb="FF9999FF"/>
      <rgbColor rgb="FFD64545"/>
      <rgbColor rgb="FFFFF4C2"/>
      <rgbColor rgb="FFEAF6FC"/>
      <rgbColor rgb="FF660066"/>
      <rgbColor rgb="FFFF8080"/>
      <rgbColor rgb="FF0066CC"/>
      <rgbColor rgb="FFD9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2DF"/>
      <rgbColor rgb="FFFFFBEA"/>
      <rgbColor rgb="FF99CCFF"/>
      <rgbColor rgb="FFF7C9C9"/>
      <rgbColor rgb="FFCC99FF"/>
      <rgbColor rgb="FFFFD9A8"/>
      <rgbColor rgb="FF3366FF"/>
      <rgbColor rgb="FF1E9FD6"/>
      <rgbColor rgb="FF99CC00"/>
      <rgbColor rgb="FFFFCC00"/>
      <rgbColor rgb="FFFF9900"/>
      <rgbColor rgb="FFFF6600"/>
      <rgbColor rgb="FF5D6678"/>
      <rgbColor rgb="FF969696"/>
      <rgbColor rgb="FF14213D"/>
      <rgbColor rgb="FF339966"/>
      <rgbColor rgb="FF003300"/>
      <rgbColor rgb="FF333300"/>
      <rgbColor rgb="FF993300"/>
      <rgbColor rgb="FF993366"/>
      <rgbColor rgb="FF333399"/>
      <rgbColor rgb="FF1D24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13D"/>
    <pageSetUpPr fitToPage="true"/>
  </sheetPr>
  <dimension ref="A1:H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8" min="3" style="0" width="14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7.7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4" t="s">
        <v>2</v>
      </c>
    </row>
    <row r="5" customFormat="false" ht="15" hidden="false" customHeight="false" outlineLevel="0" collapsed="false">
      <c r="A5" s="5" t="s">
        <v>3</v>
      </c>
      <c r="B5" s="6"/>
      <c r="C5" s="6"/>
      <c r="D5" s="6"/>
      <c r="E5" s="6"/>
      <c r="F5" s="6"/>
      <c r="G5" s="6"/>
      <c r="H5" s="6"/>
    </row>
    <row r="6" customFormat="false" ht="15.75" hidden="false" customHeight="true" outlineLevel="0" collapsed="false">
      <c r="A6" s="7" t="s">
        <v>4</v>
      </c>
      <c r="B6" s="8" t="s">
        <v>5</v>
      </c>
      <c r="C6" s="8"/>
      <c r="D6" s="8"/>
      <c r="E6" s="8"/>
      <c r="F6" s="8"/>
      <c r="G6" s="8"/>
      <c r="H6" s="8"/>
    </row>
    <row r="7" customFormat="false" ht="15.75" hidden="false" customHeight="true" outlineLevel="0" collapsed="false">
      <c r="A7" s="7" t="s">
        <v>6</v>
      </c>
      <c r="B7" s="8" t="s">
        <v>7</v>
      </c>
      <c r="C7" s="8"/>
      <c r="D7" s="8"/>
      <c r="E7" s="8"/>
      <c r="F7" s="8"/>
      <c r="G7" s="8"/>
      <c r="H7" s="8"/>
    </row>
    <row r="8" customFormat="false" ht="15.75" hidden="false" customHeight="true" outlineLevel="0" collapsed="false">
      <c r="A8" s="7" t="s">
        <v>8</v>
      </c>
      <c r="B8" s="8" t="s">
        <v>9</v>
      </c>
      <c r="C8" s="8"/>
      <c r="D8" s="8"/>
      <c r="E8" s="8"/>
      <c r="F8" s="8"/>
      <c r="G8" s="8"/>
      <c r="H8" s="8"/>
    </row>
    <row r="9" customFormat="false" ht="30" hidden="false" customHeight="true" outlineLevel="0" collapsed="false">
      <c r="A9" s="7" t="s">
        <v>10</v>
      </c>
      <c r="B9" s="8" t="s">
        <v>11</v>
      </c>
      <c r="C9" s="8"/>
      <c r="D9" s="8"/>
      <c r="E9" s="8"/>
      <c r="F9" s="8"/>
      <c r="G9" s="8"/>
      <c r="H9" s="8"/>
    </row>
    <row r="10" customFormat="false" ht="15.75" hidden="false" customHeight="true" outlineLevel="0" collapsed="false">
      <c r="A10" s="7" t="s">
        <v>12</v>
      </c>
      <c r="B10" s="8" t="s">
        <v>13</v>
      </c>
      <c r="C10" s="8"/>
      <c r="D10" s="8"/>
      <c r="E10" s="8"/>
      <c r="F10" s="8"/>
      <c r="G10" s="8"/>
      <c r="H10" s="8"/>
    </row>
    <row r="11" customFormat="false" ht="30" hidden="false" customHeight="true" outlineLevel="0" collapsed="false">
      <c r="A11" s="7" t="s">
        <v>14</v>
      </c>
      <c r="B11" s="8" t="s">
        <v>15</v>
      </c>
      <c r="C11" s="8"/>
      <c r="D11" s="8"/>
      <c r="E11" s="8"/>
      <c r="F11" s="8"/>
      <c r="G11" s="8"/>
      <c r="H11" s="8"/>
    </row>
    <row r="13" customFormat="false" ht="15" hidden="false" customHeight="false" outlineLevel="0" collapsed="false">
      <c r="A13" s="5" t="s">
        <v>16</v>
      </c>
      <c r="B13" s="6"/>
      <c r="C13" s="6"/>
      <c r="D13" s="6"/>
      <c r="E13" s="6"/>
      <c r="F13" s="6"/>
      <c r="G13" s="6"/>
      <c r="H13" s="6"/>
    </row>
    <row r="14" customFormat="false" ht="30" hidden="false" customHeight="true" outlineLevel="0" collapsed="false">
      <c r="A14" s="7" t="s">
        <v>17</v>
      </c>
      <c r="B14" s="8" t="s">
        <v>18</v>
      </c>
      <c r="C14" s="8"/>
      <c r="D14" s="8"/>
      <c r="E14" s="8"/>
      <c r="F14" s="8"/>
      <c r="G14" s="8"/>
      <c r="H14" s="8"/>
    </row>
    <row r="15" customFormat="false" ht="30" hidden="false" customHeight="true" outlineLevel="0" collapsed="false">
      <c r="A15" s="7" t="s">
        <v>17</v>
      </c>
      <c r="B15" s="8" t="s">
        <v>19</v>
      </c>
      <c r="C15" s="8"/>
      <c r="D15" s="8"/>
      <c r="E15" s="8"/>
      <c r="F15" s="8"/>
      <c r="G15" s="8"/>
      <c r="H15" s="8"/>
    </row>
    <row r="16" customFormat="false" ht="30" hidden="false" customHeight="true" outlineLevel="0" collapsed="false">
      <c r="A16" s="7" t="s">
        <v>17</v>
      </c>
      <c r="B16" s="8" t="s">
        <v>20</v>
      </c>
      <c r="C16" s="8"/>
      <c r="D16" s="8"/>
      <c r="E16" s="8"/>
      <c r="F16" s="8"/>
      <c r="G16" s="8"/>
      <c r="H16" s="8"/>
    </row>
    <row r="18" customFormat="false" ht="15" hidden="false" customHeight="false" outlineLevel="0" collapsed="false">
      <c r="A18" s="5" t="s">
        <v>21</v>
      </c>
      <c r="B18" s="6"/>
      <c r="C18" s="6"/>
      <c r="D18" s="6"/>
      <c r="E18" s="6"/>
      <c r="F18" s="6"/>
      <c r="G18" s="6"/>
      <c r="H18" s="6"/>
    </row>
    <row r="19" customFormat="false" ht="30" hidden="false" customHeight="true" outlineLevel="0" collapsed="false">
      <c r="A19" s="7"/>
      <c r="B19" s="8" t="s">
        <v>22</v>
      </c>
      <c r="C19" s="8"/>
      <c r="D19" s="8"/>
      <c r="E19" s="8"/>
      <c r="F19" s="8"/>
      <c r="G19" s="8"/>
      <c r="H19" s="8"/>
    </row>
    <row r="20" customFormat="false" ht="30" hidden="false" customHeight="true" outlineLevel="0" collapsed="false">
      <c r="A20" s="7"/>
      <c r="B20" s="8" t="s">
        <v>23</v>
      </c>
      <c r="C20" s="8"/>
      <c r="D20" s="8"/>
      <c r="E20" s="8"/>
      <c r="F20" s="8"/>
      <c r="G20" s="8"/>
      <c r="H20" s="8"/>
    </row>
    <row r="21" customFormat="false" ht="15.75" hidden="false" customHeight="true" outlineLevel="0" collapsed="false">
      <c r="A21" s="7"/>
      <c r="B21" s="8" t="s">
        <v>24</v>
      </c>
      <c r="C21" s="8"/>
      <c r="D21" s="8"/>
      <c r="E21" s="8"/>
      <c r="F21" s="8"/>
      <c r="G21" s="8"/>
      <c r="H21" s="8"/>
    </row>
    <row r="24" customFormat="false" ht="15" hidden="false" customHeight="false" outlineLevel="0" collapsed="false">
      <c r="B24" s="9" t="s">
        <v>25</v>
      </c>
      <c r="C24" s="10" t="s">
        <v>26</v>
      </c>
      <c r="D24" s="11" t="s">
        <v>27</v>
      </c>
    </row>
  </sheetData>
  <mergeCells count="12">
    <mergeCell ref="B6:H6"/>
    <mergeCell ref="B7:H7"/>
    <mergeCell ref="B8:H8"/>
    <mergeCell ref="B9:H9"/>
    <mergeCell ref="B10:H10"/>
    <mergeCell ref="B11:H11"/>
    <mergeCell ref="B14:H14"/>
    <mergeCell ref="B15:H15"/>
    <mergeCell ref="B16:H16"/>
    <mergeCell ref="B19:H19"/>
    <mergeCell ref="B20:H20"/>
    <mergeCell ref="B21:H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FD6"/>
    <pageSetUpPr fitToPage="true"/>
  </sheetPr>
  <dimension ref="A1:F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5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27.75" hidden="false" customHeight="true" outlineLevel="0" collapsed="false">
      <c r="A2" s="3" t="s">
        <v>28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29</v>
      </c>
    </row>
    <row r="5" customFormat="false" ht="15" hidden="false" customHeight="false" outlineLevel="0" collapsed="false">
      <c r="A5" s="5" t="s">
        <v>30</v>
      </c>
      <c r="B5" s="6"/>
      <c r="C5" s="6"/>
      <c r="D5" s="6"/>
      <c r="E5" s="6"/>
      <c r="F5" s="6"/>
    </row>
    <row r="6" customFormat="false" ht="15" hidden="false" customHeight="false" outlineLevel="0" collapsed="false">
      <c r="A6" s="12" t="s">
        <v>31</v>
      </c>
      <c r="B6" s="13" t="n">
        <v>2771.33</v>
      </c>
      <c r="F6" s="14" t="s">
        <v>32</v>
      </c>
    </row>
    <row r="7" customFormat="false" ht="15" hidden="false" customHeight="false" outlineLevel="0" collapsed="false">
      <c r="A7" s="12" t="s">
        <v>33</v>
      </c>
      <c r="B7" s="15" t="n">
        <v>0.0305</v>
      </c>
      <c r="F7" s="14" t="s">
        <v>34</v>
      </c>
    </row>
    <row r="8" customFormat="false" ht="15" hidden="false" customHeight="false" outlineLevel="0" collapsed="false">
      <c r="A8" s="12" t="s">
        <v>35</v>
      </c>
      <c r="B8" s="15" t="n">
        <v>0.085</v>
      </c>
      <c r="F8" s="14" t="s">
        <v>36</v>
      </c>
    </row>
    <row r="9" customFormat="false" ht="15" hidden="false" customHeight="false" outlineLevel="0" collapsed="false">
      <c r="A9" s="12" t="s">
        <v>37</v>
      </c>
      <c r="B9" s="15" t="n">
        <v>0.014</v>
      </c>
      <c r="F9" s="14" t="s">
        <v>38</v>
      </c>
    </row>
    <row r="10" customFormat="false" ht="15" hidden="false" customHeight="false" outlineLevel="0" collapsed="false">
      <c r="A10" s="12" t="s">
        <v>39</v>
      </c>
      <c r="B10" s="16" t="n">
        <v>5</v>
      </c>
      <c r="F10" s="14" t="s">
        <v>40</v>
      </c>
    </row>
    <row r="12" customFormat="false" ht="15" hidden="false" customHeight="false" outlineLevel="0" collapsed="false">
      <c r="A12" s="5" t="s">
        <v>41</v>
      </c>
      <c r="B12" s="6"/>
      <c r="C12" s="6"/>
      <c r="D12" s="6"/>
      <c r="E12" s="6"/>
      <c r="F12" s="6"/>
    </row>
    <row r="13" customFormat="false" ht="15" hidden="false" customHeight="false" outlineLevel="0" collapsed="false">
      <c r="A13" s="12" t="s">
        <v>42</v>
      </c>
      <c r="B13" s="17" t="n">
        <v>540</v>
      </c>
      <c r="F13" s="14" t="s">
        <v>43</v>
      </c>
    </row>
    <row r="14" customFormat="false" ht="15" hidden="false" customHeight="false" outlineLevel="0" collapsed="false">
      <c r="A14" s="12" t="s">
        <v>44</v>
      </c>
      <c r="B14" s="17" t="n">
        <v>480</v>
      </c>
      <c r="F14" s="14" t="s">
        <v>43</v>
      </c>
    </row>
    <row r="15" customFormat="false" ht="15" hidden="false" customHeight="false" outlineLevel="0" collapsed="false">
      <c r="A15" s="12" t="s">
        <v>45</v>
      </c>
      <c r="B15" s="17" t="n">
        <v>99</v>
      </c>
      <c r="F15" s="14" t="s">
        <v>46</v>
      </c>
    </row>
    <row r="16" customFormat="false" ht="15" hidden="false" customHeight="false" outlineLevel="0" collapsed="false">
      <c r="A16" s="12" t="s">
        <v>47</v>
      </c>
      <c r="B16" s="16" t="n">
        <v>4</v>
      </c>
      <c r="F16" s="14" t="s">
        <v>48</v>
      </c>
    </row>
    <row r="17" customFormat="false" ht="15" hidden="false" customHeight="false" outlineLevel="0" collapsed="false">
      <c r="A17" s="12" t="s">
        <v>49</v>
      </c>
      <c r="B17" s="16" t="n">
        <v>26</v>
      </c>
      <c r="F17" s="14" t="s">
        <v>50</v>
      </c>
    </row>
    <row r="18" customFormat="false" ht="15" hidden="false" customHeight="false" outlineLevel="0" collapsed="false">
      <c r="A18" s="12" t="s">
        <v>51</v>
      </c>
      <c r="B18" s="15" t="n">
        <v>0.07</v>
      </c>
      <c r="F18" s="14" t="s">
        <v>52</v>
      </c>
    </row>
    <row r="19" customFormat="false" ht="15" hidden="false" customHeight="false" outlineLevel="0" collapsed="false">
      <c r="A19" s="12" t="s">
        <v>53</v>
      </c>
      <c r="B19" s="15" t="n">
        <v>0.09</v>
      </c>
      <c r="F19" s="14" t="s">
        <v>54</v>
      </c>
    </row>
    <row r="20" customFormat="false" ht="15" hidden="false" customHeight="false" outlineLevel="0" collapsed="false">
      <c r="A20" s="12" t="s">
        <v>55</v>
      </c>
      <c r="B20" s="17" t="n">
        <v>150000</v>
      </c>
      <c r="F20" s="14" t="s">
        <v>56</v>
      </c>
    </row>
    <row r="22" customFormat="false" ht="15" hidden="false" customHeight="false" outlineLevel="0" collapsed="false">
      <c r="A22" s="5" t="s">
        <v>57</v>
      </c>
      <c r="B22" s="6"/>
      <c r="C22" s="6"/>
      <c r="D22" s="6"/>
      <c r="E22" s="6"/>
      <c r="F22" s="6"/>
    </row>
    <row r="23" customFormat="false" ht="15" hidden="false" customHeight="false" outlineLevel="0" collapsed="false">
      <c r="A23" s="12" t="s">
        <v>58</v>
      </c>
      <c r="B23" s="17" t="n">
        <v>600</v>
      </c>
      <c r="F23" s="14" t="s">
        <v>59</v>
      </c>
    </row>
    <row r="24" customFormat="false" ht="15" hidden="false" customHeight="false" outlineLevel="0" collapsed="false">
      <c r="A24" s="12" t="s">
        <v>60</v>
      </c>
      <c r="B24" s="17" t="n">
        <v>11266</v>
      </c>
      <c r="F24" s="14" t="s">
        <v>61</v>
      </c>
    </row>
    <row r="25" customFormat="false" ht="15" hidden="false" customHeight="false" outlineLevel="0" collapsed="false">
      <c r="A25" s="12" t="s">
        <v>62</v>
      </c>
      <c r="B25" s="17" t="n">
        <v>40000</v>
      </c>
      <c r="F25" s="14"/>
    </row>
    <row r="26" customFormat="false" ht="15" hidden="false" customHeight="false" outlineLevel="0" collapsed="false">
      <c r="A26" s="12" t="s">
        <v>63</v>
      </c>
      <c r="B26" s="17" t="n">
        <v>80000</v>
      </c>
      <c r="F26" s="14" t="s">
        <v>64</v>
      </c>
    </row>
    <row r="27" customFormat="false" ht="15" hidden="false" customHeight="false" outlineLevel="0" collapsed="false">
      <c r="A27" s="12" t="s">
        <v>65</v>
      </c>
      <c r="B27" s="17" t="n">
        <v>216</v>
      </c>
      <c r="F27" s="14"/>
    </row>
    <row r="28" customFormat="false" ht="15" hidden="false" customHeight="false" outlineLevel="0" collapsed="false">
      <c r="A28" s="12" t="s">
        <v>66</v>
      </c>
      <c r="B28" s="17" t="n">
        <v>81</v>
      </c>
      <c r="F28" s="14" t="s">
        <v>67</v>
      </c>
    </row>
    <row r="29" customFormat="false" ht="15" hidden="false" customHeight="false" outlineLevel="0" collapsed="false">
      <c r="A29" s="12" t="s">
        <v>68</v>
      </c>
      <c r="B29" s="17" t="n">
        <v>1800</v>
      </c>
      <c r="F29" s="14"/>
    </row>
    <row r="30" customFormat="false" ht="15" hidden="false" customHeight="false" outlineLevel="0" collapsed="false">
      <c r="A30" s="12" t="s">
        <v>69</v>
      </c>
      <c r="B30" s="17" t="n">
        <v>3000</v>
      </c>
      <c r="F30" s="14"/>
    </row>
    <row r="31" customFormat="false" ht="15" hidden="false" customHeight="false" outlineLevel="0" collapsed="false">
      <c r="A31" s="12" t="s">
        <v>70</v>
      </c>
      <c r="B31" s="17" t="n">
        <v>3600</v>
      </c>
      <c r="F31" s="14"/>
    </row>
    <row r="33" customFormat="false" ht="15" hidden="false" customHeight="false" outlineLevel="0" collapsed="false">
      <c r="A33" s="5" t="s">
        <v>71</v>
      </c>
      <c r="B33" s="6"/>
      <c r="C33" s="6"/>
      <c r="D33" s="6"/>
      <c r="E33" s="6"/>
      <c r="F33" s="6"/>
    </row>
    <row r="34" customFormat="false" ht="15" hidden="false" customHeight="false" outlineLevel="0" collapsed="false">
      <c r="A34" s="18" t="s">
        <v>72</v>
      </c>
      <c r="B34" s="18" t="s">
        <v>73</v>
      </c>
      <c r="C34" s="18" t="s">
        <v>74</v>
      </c>
      <c r="D34" s="18" t="s">
        <v>75</v>
      </c>
    </row>
    <row r="35" customFormat="false" ht="15" hidden="false" customHeight="false" outlineLevel="0" collapsed="false">
      <c r="A35" s="19" t="n">
        <v>1</v>
      </c>
      <c r="B35" s="17" t="n">
        <v>0</v>
      </c>
      <c r="C35" s="20" t="n">
        <v>0</v>
      </c>
      <c r="D35" s="21" t="n">
        <f aca="false">C35</f>
        <v>0</v>
      </c>
    </row>
    <row r="36" customFormat="false" ht="15" hidden="false" customHeight="false" outlineLevel="0" collapsed="false">
      <c r="A36" s="19" t="n">
        <v>2</v>
      </c>
      <c r="B36" s="17" t="n">
        <v>13230</v>
      </c>
      <c r="C36" s="20" t="n">
        <v>0.08</v>
      </c>
      <c r="D36" s="21" t="n">
        <f aca="false">C36-C35</f>
        <v>0.08</v>
      </c>
    </row>
    <row r="37" customFormat="false" ht="15" hidden="false" customHeight="false" outlineLevel="0" collapsed="false">
      <c r="A37" s="19" t="n">
        <v>3</v>
      </c>
      <c r="B37" s="17" t="n">
        <v>15435</v>
      </c>
      <c r="C37" s="20" t="n">
        <v>0.09</v>
      </c>
      <c r="D37" s="21" t="n">
        <f aca="false">C37-C36</f>
        <v>0.01</v>
      </c>
    </row>
    <row r="38" customFormat="false" ht="15" hidden="false" customHeight="false" outlineLevel="0" collapsed="false">
      <c r="A38" s="19" t="n">
        <v>4</v>
      </c>
      <c r="B38" s="17" t="n">
        <v>17640</v>
      </c>
      <c r="C38" s="20" t="n">
        <v>0.1</v>
      </c>
      <c r="D38" s="21" t="n">
        <f aca="false">C38-C37</f>
        <v>0.01</v>
      </c>
    </row>
    <row r="39" customFormat="false" ht="15" hidden="false" customHeight="false" outlineLevel="0" collapsed="false">
      <c r="A39" s="19" t="n">
        <v>5</v>
      </c>
      <c r="B39" s="17" t="n">
        <v>19845</v>
      </c>
      <c r="C39" s="20" t="n">
        <v>0.11</v>
      </c>
      <c r="D39" s="21" t="n">
        <f aca="false">C39-C38</f>
        <v>0.01</v>
      </c>
    </row>
    <row r="40" customFormat="false" ht="15" hidden="false" customHeight="false" outlineLevel="0" collapsed="false">
      <c r="A40" s="19" t="n">
        <v>6</v>
      </c>
      <c r="B40" s="17" t="n">
        <v>22050</v>
      </c>
      <c r="C40" s="20" t="n">
        <v>0.12</v>
      </c>
      <c r="D40" s="21" t="n">
        <f aca="false">C40-C39</f>
        <v>0.01</v>
      </c>
    </row>
    <row r="41" customFormat="false" ht="15" hidden="false" customHeight="false" outlineLevel="0" collapsed="false">
      <c r="A41" s="19" t="n">
        <v>7</v>
      </c>
      <c r="B41" s="17" t="n">
        <v>24255</v>
      </c>
      <c r="C41" s="20" t="n">
        <v>0.14</v>
      </c>
      <c r="D41" s="21" t="n">
        <f aca="false">C41-C40</f>
        <v>0.02</v>
      </c>
    </row>
    <row r="42" customFormat="false" ht="15" hidden="false" customHeight="false" outlineLevel="0" collapsed="false">
      <c r="A42" s="19" t="n">
        <v>8</v>
      </c>
      <c r="B42" s="17" t="n">
        <v>26550</v>
      </c>
      <c r="C42" s="20" t="n">
        <v>0.16</v>
      </c>
      <c r="D42" s="21" t="n">
        <f aca="false">C42-C41</f>
        <v>0.02</v>
      </c>
    </row>
    <row r="43" customFormat="false" ht="15" hidden="false" customHeight="false" outlineLevel="0" collapsed="false">
      <c r="A43" s="19" t="n">
        <v>9</v>
      </c>
      <c r="B43" s="17" t="n">
        <v>28845</v>
      </c>
      <c r="C43" s="20" t="n">
        <v>0.18</v>
      </c>
      <c r="D43" s="21" t="n">
        <f aca="false">C43-C42</f>
        <v>0.02</v>
      </c>
    </row>
    <row r="44" customFormat="false" ht="15" hidden="false" customHeight="false" outlineLevel="0" collapsed="false">
      <c r="A44" s="19" t="n">
        <v>10</v>
      </c>
      <c r="B44" s="17" t="n">
        <v>31140</v>
      </c>
      <c r="C44" s="20" t="n">
        <v>0.2</v>
      </c>
      <c r="D44" s="21" t="n">
        <f aca="false">C44-C43</f>
        <v>0.02</v>
      </c>
    </row>
    <row r="45" customFormat="false" ht="15" hidden="false" customHeight="false" outlineLevel="0" collapsed="false">
      <c r="A45" s="19" t="n">
        <v>11</v>
      </c>
      <c r="B45" s="17" t="n">
        <v>33435</v>
      </c>
      <c r="C45" s="20" t="n">
        <v>0.22</v>
      </c>
      <c r="D45" s="21" t="n">
        <f aca="false">C45-C44</f>
        <v>0.02</v>
      </c>
    </row>
    <row r="46" customFormat="false" ht="15" hidden="false" customHeight="false" outlineLevel="0" collapsed="false">
      <c r="A46" s="19" t="n">
        <v>12</v>
      </c>
      <c r="B46" s="17" t="n">
        <v>35730</v>
      </c>
      <c r="C46" s="20" t="n">
        <v>0.24</v>
      </c>
      <c r="D46" s="21" t="n">
        <f aca="false">C46-C45</f>
        <v>0.02</v>
      </c>
    </row>
    <row r="47" customFormat="false" ht="15" hidden="false" customHeight="false" outlineLevel="0" collapsed="false">
      <c r="A47" s="19" t="n">
        <v>13</v>
      </c>
      <c r="B47" s="17" t="n">
        <v>38025</v>
      </c>
      <c r="C47" s="20" t="n">
        <v>0.26</v>
      </c>
      <c r="D47" s="21" t="n">
        <f aca="false">C47-C46</f>
        <v>0.02</v>
      </c>
    </row>
    <row r="48" customFormat="false" ht="15" hidden="false" customHeight="false" outlineLevel="0" collapsed="false">
      <c r="A48" s="19" t="n">
        <v>14</v>
      </c>
      <c r="B48" s="17" t="n">
        <v>40320</v>
      </c>
      <c r="C48" s="20" t="n">
        <v>0.28</v>
      </c>
      <c r="D48" s="21" t="n">
        <f aca="false">C48-C47</f>
        <v>0.02</v>
      </c>
    </row>
    <row r="49" customFormat="false" ht="15" hidden="false" customHeight="false" outlineLevel="0" collapsed="false">
      <c r="A49" s="19" t="n">
        <v>15</v>
      </c>
      <c r="B49" s="17" t="n">
        <v>42615</v>
      </c>
      <c r="C49" s="20" t="n">
        <v>0.3</v>
      </c>
      <c r="D49" s="21" t="n">
        <f aca="false">C49-C48</f>
        <v>0.02</v>
      </c>
    </row>
    <row r="50" customFormat="false" ht="15" hidden="false" customHeight="false" outlineLevel="0" collapsed="false">
      <c r="A50" s="19" t="n">
        <v>16</v>
      </c>
      <c r="B50" s="17" t="n">
        <v>44910</v>
      </c>
      <c r="C50" s="20" t="n">
        <v>0.32</v>
      </c>
      <c r="D50" s="21" t="n">
        <f aca="false">C50-C49</f>
        <v>0.02</v>
      </c>
    </row>
    <row r="51" customFormat="false" ht="15" hidden="false" customHeight="false" outlineLevel="0" collapsed="false">
      <c r="A51" s="19" t="n">
        <v>17</v>
      </c>
      <c r="B51" s="17" t="n">
        <v>47205</v>
      </c>
      <c r="C51" s="20" t="n">
        <v>0.34</v>
      </c>
      <c r="D51" s="21" t="n">
        <f aca="false">C51-C50</f>
        <v>0.02</v>
      </c>
    </row>
    <row r="52" customFormat="false" ht="15" hidden="false" customHeight="false" outlineLevel="0" collapsed="false">
      <c r="A52" s="19" t="n">
        <v>18</v>
      </c>
      <c r="B52" s="17" t="n">
        <v>49500</v>
      </c>
      <c r="C52" s="20" t="n">
        <v>0.36</v>
      </c>
      <c r="D52" s="21" t="n">
        <f aca="false">C52-C51</f>
        <v>0.02</v>
      </c>
    </row>
    <row r="53" customFormat="false" ht="15" hidden="false" customHeight="false" outlineLevel="0" collapsed="false">
      <c r="A53" s="19" t="n">
        <v>19</v>
      </c>
      <c r="B53" s="17" t="n">
        <v>51795</v>
      </c>
      <c r="C53" s="20" t="n">
        <v>0.38</v>
      </c>
      <c r="D53" s="21" t="n">
        <f aca="false">C53-C52</f>
        <v>0.02</v>
      </c>
    </row>
    <row r="54" customFormat="false" ht="15" hidden="false" customHeight="false" outlineLevel="0" collapsed="false">
      <c r="A54" s="19" t="n">
        <v>20</v>
      </c>
      <c r="B54" s="17" t="n">
        <v>54090</v>
      </c>
      <c r="C54" s="20" t="n">
        <v>0.39</v>
      </c>
      <c r="D54" s="21" t="n">
        <f aca="false">C54-C53</f>
        <v>0.01</v>
      </c>
    </row>
    <row r="55" customFormat="false" ht="15" hidden="false" customHeight="false" outlineLevel="0" collapsed="false">
      <c r="A55" s="19" t="n">
        <v>21</v>
      </c>
      <c r="B55" s="17" t="n">
        <v>117450</v>
      </c>
      <c r="C55" s="20" t="n">
        <v>0.4</v>
      </c>
      <c r="D55" s="21" t="n">
        <f aca="false">C55-C54</f>
        <v>0.01</v>
      </c>
    </row>
    <row r="56" customFormat="false" ht="15" hidden="false" customHeight="false" outlineLevel="0" collapsed="false">
      <c r="A56" s="19" t="n">
        <v>22</v>
      </c>
      <c r="B56" s="17" t="n">
        <v>176160</v>
      </c>
      <c r="C56" s="20" t="n">
        <v>0.41</v>
      </c>
      <c r="D56" s="21" t="n">
        <f aca="false">C56-C55</f>
        <v>0.00999999999999995</v>
      </c>
    </row>
    <row r="57" customFormat="false" ht="15" hidden="false" customHeight="false" outlineLevel="0" collapsed="false">
      <c r="A57" s="19" t="n">
        <v>23</v>
      </c>
      <c r="B57" s="17" t="n">
        <v>234870</v>
      </c>
      <c r="C57" s="20" t="n">
        <v>0.42</v>
      </c>
      <c r="D57" s="21" t="n">
        <f aca="false">C57-C56</f>
        <v>0.01</v>
      </c>
    </row>
    <row r="58" customFormat="false" ht="25.5" hidden="false" customHeight="true" outlineLevel="0" collapsed="false">
      <c r="A58" s="22" t="s">
        <v>76</v>
      </c>
      <c r="B58" s="22"/>
      <c r="C58" s="22"/>
      <c r="D58" s="22"/>
      <c r="E58" s="22"/>
      <c r="F58" s="22"/>
    </row>
  </sheetData>
  <mergeCells count="1">
    <mergeCell ref="A58:F5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FD6"/>
    <pageSetUpPr fitToPage="true"/>
  </sheetPr>
  <dimension ref="A1:D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8"/>
    <col collapsed="false" customWidth="true" hidden="false" outlineLevel="0" max="4" min="4" style="0" width="48"/>
  </cols>
  <sheetData>
    <row r="1" customFormat="false" ht="15" hidden="false" customHeight="false" outlineLevel="0" collapsed="false">
      <c r="A1" s="1" t="s">
        <v>0</v>
      </c>
      <c r="B1" s="2"/>
      <c r="C1" s="2"/>
      <c r="D1" s="2"/>
    </row>
    <row r="2" customFormat="false" ht="27.75" hidden="false" customHeight="true" outlineLevel="0" collapsed="false">
      <c r="A2" s="3" t="s">
        <v>77</v>
      </c>
      <c r="B2" s="2"/>
      <c r="C2" s="2"/>
      <c r="D2" s="2"/>
    </row>
    <row r="3" customFormat="false" ht="15" hidden="false" customHeight="false" outlineLevel="0" collapsed="false">
      <c r="A3" s="4" t="s">
        <v>78</v>
      </c>
    </row>
    <row r="5" customFormat="false" ht="15" hidden="false" customHeight="false" outlineLevel="0" collapsed="false">
      <c r="A5" s="5" t="s">
        <v>79</v>
      </c>
      <c r="B5" s="6"/>
      <c r="C5" s="6"/>
      <c r="D5" s="6"/>
    </row>
    <row r="6" customFormat="false" ht="15" hidden="false" customHeight="false" outlineLevel="0" collapsed="false">
      <c r="A6" s="12" t="s">
        <v>80</v>
      </c>
      <c r="B6" s="17" t="n">
        <v>4500</v>
      </c>
    </row>
    <row r="7" customFormat="false" ht="23.85" hidden="false" customHeight="false" outlineLevel="0" collapsed="false">
      <c r="A7" s="12" t="s">
        <v>81</v>
      </c>
      <c r="B7" s="16" t="n">
        <v>12</v>
      </c>
      <c r="D7" s="14" t="s">
        <v>82</v>
      </c>
    </row>
    <row r="8" customFormat="false" ht="15" hidden="false" customHeight="false" outlineLevel="0" collapsed="false">
      <c r="A8" s="12" t="s">
        <v>83</v>
      </c>
      <c r="B8" s="16" t="n">
        <v>1</v>
      </c>
      <c r="D8" s="14" t="s">
        <v>84</v>
      </c>
    </row>
    <row r="9" customFormat="false" ht="15" hidden="false" customHeight="false" outlineLevel="0" collapsed="false">
      <c r="A9" s="12" t="s">
        <v>85</v>
      </c>
      <c r="B9" s="16" t="n">
        <v>30</v>
      </c>
    </row>
    <row r="11" customFormat="false" ht="15" hidden="false" customHeight="false" outlineLevel="0" collapsed="false">
      <c r="A11" s="5" t="s">
        <v>86</v>
      </c>
      <c r="B11" s="6"/>
      <c r="C11" s="6"/>
      <c r="D11" s="6"/>
    </row>
    <row r="12" customFormat="false" ht="15" hidden="false" customHeight="false" outlineLevel="0" collapsed="false">
      <c r="B12" s="23" t="s">
        <v>87</v>
      </c>
      <c r="C12" s="23" t="s">
        <v>88</v>
      </c>
    </row>
    <row r="13" customFormat="false" ht="15" hidden="false" customHeight="false" outlineLevel="0" collapsed="false">
      <c r="A13" s="12" t="s">
        <v>89</v>
      </c>
      <c r="B13" s="24" t="n">
        <f aca="false">$B$6*$B$7</f>
        <v>54000</v>
      </c>
      <c r="C13" s="24" t="n">
        <f aca="false">B13/12</f>
        <v>4500</v>
      </c>
    </row>
    <row r="14" customFormat="false" ht="15" hidden="false" customHeight="false" outlineLevel="0" collapsed="false">
      <c r="A14" s="12" t="s">
        <v>90</v>
      </c>
      <c r="B14" s="24" t="n">
        <f aca="false">'Paramètres 2026'!$B$6*'Paramètres 2026'!$B$10*12</f>
        <v>166279.8</v>
      </c>
    </row>
    <row r="15" customFormat="false" ht="15" hidden="false" customHeight="false" outlineLevel="0" collapsed="false">
      <c r="A15" s="12" t="s">
        <v>91</v>
      </c>
      <c r="B15" s="24" t="n">
        <f aca="false">MIN(B13,B14)*'Paramètres 2026'!$B$7</f>
        <v>1647</v>
      </c>
      <c r="C15" s="24" t="n">
        <f aca="false">B15/12</f>
        <v>137.25</v>
      </c>
    </row>
    <row r="16" customFormat="false" ht="15" hidden="false" customHeight="false" outlineLevel="0" collapsed="false">
      <c r="A16" s="12" t="s">
        <v>92</v>
      </c>
      <c r="B16" s="24" t="n">
        <f aca="false">MIN(B13,B14)*'Paramètres 2026'!$B$8</f>
        <v>4590</v>
      </c>
      <c r="C16" s="24" t="n">
        <f aca="false">B16/12</f>
        <v>382.5</v>
      </c>
    </row>
    <row r="17" customFormat="false" ht="15" hidden="false" customHeight="false" outlineLevel="0" collapsed="false">
      <c r="A17" s="12" t="s">
        <v>93</v>
      </c>
      <c r="B17" s="24" t="n">
        <f aca="false">MAX(0,B13-'Paramètres 2026'!$B$6/4*$B$7)*'Paramètres 2026'!$B$9</f>
        <v>639.60414</v>
      </c>
      <c r="C17" s="24" t="n">
        <f aca="false">B17/12</f>
        <v>53.300345</v>
      </c>
    </row>
    <row r="18" customFormat="false" ht="15" hidden="false" customHeight="false" outlineLevel="0" collapsed="false">
      <c r="A18" s="12" t="s">
        <v>94</v>
      </c>
      <c r="B18" s="25" t="n">
        <f aca="false">B15+B16+B17</f>
        <v>6876.60414</v>
      </c>
      <c r="C18" s="25" t="n">
        <f aca="false">B18/12</f>
        <v>573.050345</v>
      </c>
    </row>
    <row r="19" customFormat="false" ht="15" hidden="false" customHeight="false" outlineLevel="0" collapsed="false">
      <c r="A19" s="12" t="s">
        <v>95</v>
      </c>
      <c r="B19" s="26" t="n">
        <f aca="false">MAX(0,MIN('Paramètres 2026'!$B$17,ROUND($B$9,0)-'Paramètres 2026'!$B$16))</f>
        <v>26</v>
      </c>
    </row>
    <row r="20" customFormat="false" ht="15" hidden="false" customHeight="false" outlineLevel="0" collapsed="false">
      <c r="A20" s="12" t="s">
        <v>96</v>
      </c>
      <c r="B20" s="24" t="n">
        <f aca="false">B19*'Paramètres 2026'!$B$15</f>
        <v>2574</v>
      </c>
      <c r="C20" s="24" t="n">
        <f aca="false">B20/12</f>
        <v>214.5</v>
      </c>
    </row>
    <row r="21" customFormat="false" ht="15" hidden="false" customHeight="false" outlineLevel="0" collapsed="false">
      <c r="A21" s="12" t="s">
        <v>97</v>
      </c>
      <c r="B21" s="24" t="n">
        <f aca="false">MAX(0,B13-B18-B20-'Paramètres 2026'!$B$13-'Paramètres 2026'!$B$14)</f>
        <v>43529.39586</v>
      </c>
      <c r="C21" s="24" t="n">
        <f aca="false">B21/12</f>
        <v>3627.449655</v>
      </c>
    </row>
    <row r="22" customFormat="false" ht="15" hidden="false" customHeight="false" outlineLevel="0" collapsed="false">
      <c r="A22" s="12" t="s">
        <v>98</v>
      </c>
      <c r="B22" s="24" t="n">
        <f aca="false">IF($B$8=2,2*SUMPRODUCT(((B21/2)&gt;'Paramètres 2026'!$B$35:$B$57)*((B21/2)-'Paramètres 2026'!$B$35:$B$57)*'Paramètres 2026'!$D$35:$D$57),SUMPRODUCT((B21&gt;'Paramètres 2026'!$B$35:$B$57)*(B21-'Paramètres 2026'!$B$35:$B$57)*'Paramètres 2026'!$D$35:$D$57))</f>
        <v>5232.418758</v>
      </c>
      <c r="C22" s="24" t="n">
        <f aca="false">B22/12</f>
        <v>436.0348965</v>
      </c>
    </row>
    <row r="23" customFormat="false" ht="15" hidden="false" customHeight="false" outlineLevel="0" collapsed="false">
      <c r="A23" s="12" t="s">
        <v>99</v>
      </c>
      <c r="B23" s="24" t="n">
        <f aca="false">B22*IF(B21&gt;'Paramètres 2026'!$B$20*IF($B$8=2,2,1),'Paramètres 2026'!$B$19,'Paramètres 2026'!$B$18)</f>
        <v>366.26931306</v>
      </c>
      <c r="C23" s="24" t="n">
        <f aca="false">B23/12</f>
        <v>30.522442755</v>
      </c>
    </row>
    <row r="24" customFormat="false" ht="15" hidden="false" customHeight="false" outlineLevel="0" collapsed="false">
      <c r="A24" s="12" t="s">
        <v>100</v>
      </c>
      <c r="B24" s="25" t="n">
        <f aca="false">B22+B23</f>
        <v>5598.68807106</v>
      </c>
      <c r="C24" s="25" t="n">
        <f aca="false">B24/12</f>
        <v>466.557339255</v>
      </c>
    </row>
    <row r="25" customFormat="false" ht="15" hidden="false" customHeight="false" outlineLevel="0" collapsed="false">
      <c r="A25" s="12" t="s">
        <v>101</v>
      </c>
      <c r="B25" s="24" t="n">
        <f aca="false">IF(B13&gt;='Paramètres 2026'!$B$26,0,IF(B13&lt;='Paramètres 2026'!$B$25,IF(B13&gt;='Paramètres 2026'!$B$24,'Paramètres 2026'!$B$23,'Paramètres 2026'!$B$23/2),'Paramètres 2026'!$B$23*('Paramètres 2026'!$B$26-B13)/('Paramètres 2026'!$B$26-'Paramètres 2026'!$B$25)))</f>
        <v>390</v>
      </c>
      <c r="C25" s="24" t="n">
        <f aca="false">B25/12</f>
        <v>32.5</v>
      </c>
    </row>
    <row r="26" customFormat="false" ht="15" hidden="false" customHeight="false" outlineLevel="0" collapsed="false">
      <c r="A26" s="12" t="s">
        <v>102</v>
      </c>
      <c r="B26" s="24" t="n">
        <f aca="false">IF(B13&gt;='Paramètres 2026'!$B$26,0,IF(B13&lt;='Paramètres 2026'!$B$25,'Paramètres 2026'!$B$27,'Paramètres 2026'!$B$27*('Paramètres 2026'!$B$26-B13)/('Paramètres 2026'!$B$26-'Paramètres 2026'!$B$25)))</f>
        <v>140.4</v>
      </c>
      <c r="C26" s="24" t="n">
        <f aca="false">B26/12</f>
        <v>11.7</v>
      </c>
    </row>
    <row r="27" customFormat="false" ht="15" hidden="false" customHeight="false" outlineLevel="0" collapsed="false">
      <c r="A27" s="12" t="s">
        <v>103</v>
      </c>
      <c r="B27" s="24" t="n">
        <f aca="false">IF(OR($B$6&lt;'Paramètres 2026'!$B$29,$B$6&gt;='Paramètres 2026'!$B$31),0,IF($B$6&lt;='Paramètres 2026'!$B$30,'Paramètres 2026'!$B$28,'Paramètres 2026'!$B$28*('Paramètres 2026'!$B$31-$B$6)/('Paramètres 2026'!$B$31-'Paramètres 2026'!$B$30)))*12</f>
        <v>0</v>
      </c>
      <c r="C27" s="24" t="n">
        <f aca="false">B27/12</f>
        <v>0</v>
      </c>
    </row>
    <row r="28" customFormat="false" ht="15" hidden="false" customHeight="false" outlineLevel="0" collapsed="false">
      <c r="A28" s="12" t="s">
        <v>104</v>
      </c>
      <c r="B28" s="27" t="n">
        <f aca="false">B13-B18-B24+B25+B26+B27</f>
        <v>42055.10778894</v>
      </c>
      <c r="C28" s="27" t="n">
        <f aca="false">B28/12</f>
        <v>3504.592315745</v>
      </c>
    </row>
    <row r="29" customFormat="false" ht="15" hidden="false" customHeight="false" outlineLevel="0" collapsed="false">
      <c r="A29" s="12" t="s">
        <v>105</v>
      </c>
      <c r="B29" s="27" t="n">
        <f aca="false">B28/12</f>
        <v>3504.592315745</v>
      </c>
    </row>
    <row r="31" customFormat="false" ht="15" hidden="false" customHeight="false" outlineLevel="0" collapsed="false">
      <c r="A31" s="5" t="s">
        <v>106</v>
      </c>
      <c r="B31" s="6"/>
      <c r="C31" s="6"/>
      <c r="D31" s="6"/>
    </row>
    <row r="32" customFormat="false" ht="23.85" hidden="false" customHeight="false" outlineLevel="0" collapsed="false">
      <c r="A32" s="12" t="s">
        <v>107</v>
      </c>
      <c r="B32" s="25" t="n">
        <f aca="false">(IF($B$8=2,2*SUMPRODUCT((((B21+B20)/2)&gt;'Paramètres 2026'!$B$35:$B$57)*(((B21+B20)/2)-'Paramètres 2026'!$B$35:$B$57)*'Paramètres 2026'!$D$35:$D$57),SUMPRODUCT(((B21+B20)&gt;'Paramètres 2026'!$B$35:$B$57)*((B21+B20)-'Paramètres 2026'!$B$35:$B$57)*'Paramètres 2026'!$D$35:$D$57)))*(1+IF((B21+B20)&gt;'Paramètres 2026'!$B$20*IF($B$8=2,2,1),'Paramètres 2026'!$B$19,'Paramètres 2026'!$B$18))-B24</f>
        <v>851.792671404</v>
      </c>
    </row>
    <row r="33" customFormat="false" ht="15" hidden="false" customHeight="false" outlineLevel="0" collapsed="false">
      <c r="A33" s="12" t="s">
        <v>108</v>
      </c>
      <c r="B33" s="24" t="n">
        <f aca="false">B32/12</f>
        <v>70.982722617</v>
      </c>
    </row>
    <row r="34" customFormat="false" ht="19.4" hidden="false" customHeight="false" outlineLevel="0" collapsed="false">
      <c r="A34" s="14" t="s">
        <v>109</v>
      </c>
    </row>
  </sheetData>
  <dataValidations count="1">
    <dataValidation allowBlank="false" errorStyle="stop" operator="between" showDropDown="false" showErrorMessage="false" showInputMessage="false" sqref="B8" type="list">
      <formula1>"1,2"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FD6"/>
    <pageSetUpPr fitToPage="true"/>
  </sheetPr>
  <dimension ref="A1:D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8"/>
  </cols>
  <sheetData>
    <row r="1" customFormat="false" ht="15" hidden="false" customHeight="false" outlineLevel="0" collapsed="false">
      <c r="A1" s="1" t="s">
        <v>0</v>
      </c>
      <c r="B1" s="2"/>
      <c r="C1" s="2"/>
      <c r="D1" s="2"/>
    </row>
    <row r="2" customFormat="false" ht="27.75" hidden="false" customHeight="true" outlineLevel="0" collapsed="false">
      <c r="A2" s="3" t="s">
        <v>110</v>
      </c>
      <c r="B2" s="2"/>
      <c r="C2" s="2"/>
      <c r="D2" s="2"/>
    </row>
    <row r="3" customFormat="false" ht="15" hidden="false" customHeight="false" outlineLevel="0" collapsed="false">
      <c r="A3" s="4" t="s">
        <v>111</v>
      </c>
    </row>
    <row r="5" customFormat="false" ht="15" hidden="false" customHeight="false" outlineLevel="0" collapsed="false">
      <c r="B5" s="28" t="s">
        <v>112</v>
      </c>
      <c r="C5" s="28" t="s">
        <v>113</v>
      </c>
      <c r="D5" s="28" t="s">
        <v>114</v>
      </c>
    </row>
    <row r="6" customFormat="false" ht="15" hidden="false" customHeight="false" outlineLevel="0" collapsed="false">
      <c r="A6" s="5" t="s">
        <v>115</v>
      </c>
      <c r="B6" s="6"/>
      <c r="C6" s="6"/>
      <c r="D6" s="6"/>
    </row>
    <row r="7" customFormat="false" ht="15" hidden="false" customHeight="false" outlineLevel="0" collapsed="false">
      <c r="A7" s="12" t="s">
        <v>80</v>
      </c>
      <c r="B7" s="17" t="n">
        <v>4500</v>
      </c>
      <c r="C7" s="17" t="n">
        <v>5000</v>
      </c>
    </row>
    <row r="8" customFormat="false" ht="15" hidden="false" customHeight="false" outlineLevel="0" collapsed="false">
      <c r="A8" s="12" t="s">
        <v>116</v>
      </c>
      <c r="B8" s="16" t="n">
        <v>12</v>
      </c>
      <c r="C8" s="16" t="n">
        <v>12</v>
      </c>
    </row>
    <row r="9" customFormat="false" ht="15" hidden="false" customHeight="false" outlineLevel="0" collapsed="false">
      <c r="A9" s="12" t="s">
        <v>83</v>
      </c>
      <c r="B9" s="16" t="n">
        <v>1</v>
      </c>
      <c r="C9" s="16" t="n">
        <v>1</v>
      </c>
    </row>
    <row r="10" customFormat="false" ht="23.85" hidden="false" customHeight="false" outlineLevel="0" collapsed="false">
      <c r="A10" s="12" t="s">
        <v>117</v>
      </c>
      <c r="B10" s="16" t="n">
        <v>30</v>
      </c>
      <c r="C10" s="16" t="n">
        <v>30</v>
      </c>
    </row>
    <row r="11" customFormat="false" ht="15" hidden="false" customHeight="false" outlineLevel="0" collapsed="false">
      <c r="A11" s="12" t="s">
        <v>118</v>
      </c>
      <c r="B11" s="16" t="n">
        <v>35</v>
      </c>
      <c r="C11" s="16" t="n">
        <v>55</v>
      </c>
    </row>
    <row r="12" customFormat="false" ht="15" hidden="false" customHeight="false" outlineLevel="0" collapsed="false">
      <c r="A12" s="12" t="s">
        <v>119</v>
      </c>
      <c r="B12" s="13" t="n">
        <v>0.3</v>
      </c>
      <c r="C12" s="13" t="n">
        <v>0.3</v>
      </c>
    </row>
    <row r="13" customFormat="false" ht="15" hidden="false" customHeight="false" outlineLevel="0" collapsed="false">
      <c r="A13" s="12" t="s">
        <v>120</v>
      </c>
      <c r="B13" s="17" t="n">
        <v>0</v>
      </c>
      <c r="C13" s="17" t="n">
        <v>0</v>
      </c>
    </row>
    <row r="14" customFormat="false" ht="15" hidden="false" customHeight="false" outlineLevel="0" collapsed="false">
      <c r="A14" s="12" t="s">
        <v>121</v>
      </c>
      <c r="B14" s="16" t="n">
        <v>200</v>
      </c>
      <c r="C14" s="16" t="n">
        <v>200</v>
      </c>
    </row>
    <row r="15" customFormat="false" ht="15" hidden="false" customHeight="false" outlineLevel="0" collapsed="false">
      <c r="A15" s="12" t="s">
        <v>122</v>
      </c>
      <c r="B15" s="16" t="n">
        <v>45</v>
      </c>
      <c r="C15" s="16" t="n">
        <v>70</v>
      </c>
    </row>
    <row r="17" customFormat="false" ht="15" hidden="false" customHeight="false" outlineLevel="0" collapsed="false">
      <c r="A17" s="5" t="s">
        <v>123</v>
      </c>
      <c r="B17" s="6"/>
      <c r="C17" s="6"/>
      <c r="D17" s="6"/>
    </row>
    <row r="18" customFormat="false" ht="15" hidden="false" customHeight="false" outlineLevel="0" collapsed="false">
      <c r="A18" s="12" t="s">
        <v>89</v>
      </c>
      <c r="B18" s="24" t="n">
        <f aca="false">$B$7*$B$8</f>
        <v>54000</v>
      </c>
      <c r="C18" s="24" t="n">
        <f aca="false">$C$7*$C$8</f>
        <v>60000</v>
      </c>
      <c r="D18" s="24" t="n">
        <f aca="false">C18-B18</f>
        <v>6000</v>
      </c>
    </row>
    <row r="19" customFormat="false" ht="15" hidden="false" customHeight="false" outlineLevel="0" collapsed="false">
      <c r="A19" s="12" t="s">
        <v>90</v>
      </c>
      <c r="B19" s="24" t="n">
        <f aca="false">'Paramètres 2026'!$B$6*'Paramètres 2026'!$B$10*12</f>
        <v>166279.8</v>
      </c>
      <c r="C19" s="24" t="n">
        <f aca="false">'Paramètres 2026'!$B$6*'Paramètres 2026'!$B$10*12</f>
        <v>166279.8</v>
      </c>
      <c r="D19" s="24" t="n">
        <f aca="false">C19-B19</f>
        <v>0</v>
      </c>
    </row>
    <row r="20" customFormat="false" ht="15" hidden="false" customHeight="false" outlineLevel="0" collapsed="false">
      <c r="A20" s="12" t="s">
        <v>91</v>
      </c>
      <c r="B20" s="24" t="n">
        <f aca="false">MIN(B18,B19)*'Paramètres 2026'!$B$7</f>
        <v>1647</v>
      </c>
      <c r="C20" s="24" t="n">
        <f aca="false">MIN(C18,C19)*'Paramètres 2026'!$B$7</f>
        <v>1830</v>
      </c>
      <c r="D20" s="24" t="n">
        <f aca="false">C20-B20</f>
        <v>183</v>
      </c>
    </row>
    <row r="21" customFormat="false" ht="15" hidden="false" customHeight="false" outlineLevel="0" collapsed="false">
      <c r="A21" s="12" t="s">
        <v>92</v>
      </c>
      <c r="B21" s="24" t="n">
        <f aca="false">MIN(B18,B19)*'Paramètres 2026'!$B$8</f>
        <v>4590</v>
      </c>
      <c r="C21" s="24" t="n">
        <f aca="false">MIN(C18,C19)*'Paramètres 2026'!$B$8</f>
        <v>5100</v>
      </c>
      <c r="D21" s="24" t="n">
        <f aca="false">C21-B21</f>
        <v>510</v>
      </c>
    </row>
    <row r="22" customFormat="false" ht="15" hidden="false" customHeight="false" outlineLevel="0" collapsed="false">
      <c r="A22" s="12" t="s">
        <v>93</v>
      </c>
      <c r="B22" s="24" t="n">
        <f aca="false">MAX(0,B18-'Paramètres 2026'!$B$6/4*$B$8)*'Paramètres 2026'!$B$9</f>
        <v>639.60414</v>
      </c>
      <c r="C22" s="24" t="n">
        <f aca="false">MAX(0,C18-'Paramètres 2026'!$B$6/4*$C$8)*'Paramètres 2026'!$B$9</f>
        <v>723.60414</v>
      </c>
      <c r="D22" s="24" t="n">
        <f aca="false">C22-B22</f>
        <v>84</v>
      </c>
    </row>
    <row r="23" customFormat="false" ht="15" hidden="false" customHeight="false" outlineLevel="0" collapsed="false">
      <c r="A23" s="12" t="s">
        <v>94</v>
      </c>
      <c r="B23" s="25" t="n">
        <f aca="false">B20+B21+B22</f>
        <v>6876.60414</v>
      </c>
      <c r="C23" s="25" t="n">
        <f aca="false">C20+C21+C22</f>
        <v>7653.60414</v>
      </c>
      <c r="D23" s="25" t="n">
        <f aca="false">C23-B23</f>
        <v>777</v>
      </c>
    </row>
    <row r="24" customFormat="false" ht="15" hidden="false" customHeight="false" outlineLevel="0" collapsed="false">
      <c r="A24" s="12" t="s">
        <v>95</v>
      </c>
      <c r="B24" s="26" t="n">
        <f aca="false">MAX(0,MIN('Paramètres 2026'!$B$17,ROUND($B$10,0)-'Paramètres 2026'!$B$16))</f>
        <v>26</v>
      </c>
      <c r="C24" s="26" t="n">
        <f aca="false">MAX(0,MIN('Paramètres 2026'!$B$17,ROUND($C$10,0)-'Paramètres 2026'!$B$16))</f>
        <v>26</v>
      </c>
      <c r="D24" s="26" t="n">
        <f aca="false">C24-B24</f>
        <v>0</v>
      </c>
    </row>
    <row r="25" customFormat="false" ht="15" hidden="false" customHeight="false" outlineLevel="0" collapsed="false">
      <c r="A25" s="12" t="s">
        <v>96</v>
      </c>
      <c r="B25" s="24" t="n">
        <f aca="false">B24*'Paramètres 2026'!$B$15</f>
        <v>2574</v>
      </c>
      <c r="C25" s="24" t="n">
        <f aca="false">C24*'Paramètres 2026'!$B$15</f>
        <v>2574</v>
      </c>
      <c r="D25" s="24" t="n">
        <f aca="false">C25-B25</f>
        <v>0</v>
      </c>
    </row>
    <row r="26" customFormat="false" ht="15" hidden="false" customHeight="false" outlineLevel="0" collapsed="false">
      <c r="A26" s="12" t="s">
        <v>97</v>
      </c>
      <c r="B26" s="24" t="n">
        <f aca="false">MAX(0,B18-B23-B25-'Paramètres 2026'!$B$13-'Paramètres 2026'!$B$14)</f>
        <v>43529.39586</v>
      </c>
      <c r="C26" s="24" t="n">
        <f aca="false">MAX(0,C18-C23-C25-'Paramètres 2026'!$B$13-'Paramètres 2026'!$B$14)</f>
        <v>48752.39586</v>
      </c>
      <c r="D26" s="24" t="n">
        <f aca="false">C26-B26</f>
        <v>5223</v>
      </c>
    </row>
    <row r="27" customFormat="false" ht="15" hidden="false" customHeight="false" outlineLevel="0" collapsed="false">
      <c r="A27" s="12" t="s">
        <v>98</v>
      </c>
      <c r="B27" s="24" t="n">
        <f aca="false">IF($B$9=2,2*SUMPRODUCT(((B26/2)&gt;'Paramètres 2026'!$B$35:$B$57)*((B26/2)-'Paramètres 2026'!$B$35:$B$57)*'Paramètres 2026'!$D$35:$D$57),SUMPRODUCT((B26&gt;'Paramètres 2026'!$B$35:$B$57)*(B26-'Paramètres 2026'!$B$35:$B$57)*'Paramètres 2026'!$D$35:$D$57))</f>
        <v>5232.418758</v>
      </c>
      <c r="C27" s="24" t="n">
        <f aca="false">IF($C$9=2,2*SUMPRODUCT(((C26/2)&gt;'Paramètres 2026'!$B$35:$B$57)*((C26/2)-'Paramètres 2026'!$B$35:$B$57)*'Paramètres 2026'!$D$35:$D$57),SUMPRODUCT((C26&gt;'Paramètres 2026'!$B$35:$B$57)*(C26-'Paramètres 2026'!$B$35:$B$57)*'Paramètres 2026'!$D$35:$D$57))</f>
        <v>6907.1145924</v>
      </c>
      <c r="D27" s="24" t="n">
        <f aca="false">C27-B27</f>
        <v>1674.6958344</v>
      </c>
    </row>
    <row r="28" customFormat="false" ht="15" hidden="false" customHeight="false" outlineLevel="0" collapsed="false">
      <c r="A28" s="12" t="s">
        <v>99</v>
      </c>
      <c r="B28" s="24" t="n">
        <f aca="false">B27*IF(B26&gt;'Paramètres 2026'!$B$20*IF($B$9=2,2,1),'Paramètres 2026'!$B$19,'Paramètres 2026'!$B$18)</f>
        <v>366.26931306</v>
      </c>
      <c r="C28" s="24" t="n">
        <f aca="false">C27*IF(C26&gt;'Paramètres 2026'!$B$20*IF($C$9=2,2,1),'Paramètres 2026'!$B$19,'Paramètres 2026'!$B$18)</f>
        <v>483.498021468</v>
      </c>
      <c r="D28" s="24" t="n">
        <f aca="false">C28-B28</f>
        <v>117.228708408</v>
      </c>
    </row>
    <row r="29" customFormat="false" ht="15" hidden="false" customHeight="false" outlineLevel="0" collapsed="false">
      <c r="A29" s="12" t="s">
        <v>100</v>
      </c>
      <c r="B29" s="25" t="n">
        <f aca="false">B27+B28</f>
        <v>5598.68807106</v>
      </c>
      <c r="C29" s="25" t="n">
        <f aca="false">C27+C28</f>
        <v>7390.612613868</v>
      </c>
      <c r="D29" s="25" t="n">
        <f aca="false">C29-B29</f>
        <v>1791.924542808</v>
      </c>
    </row>
    <row r="30" customFormat="false" ht="15" hidden="false" customHeight="false" outlineLevel="0" collapsed="false">
      <c r="A30" s="12" t="s">
        <v>101</v>
      </c>
      <c r="B30" s="24" t="n">
        <f aca="false">IF(B18&gt;='Paramètres 2026'!$B$26,0,IF(B18&lt;='Paramètres 2026'!$B$25,IF(B18&gt;='Paramètres 2026'!$B$24,'Paramètres 2026'!$B$23,'Paramètres 2026'!$B$23/2),'Paramètres 2026'!$B$23*('Paramètres 2026'!$B$26-B18)/('Paramètres 2026'!$B$26-'Paramètres 2026'!$B$25)))</f>
        <v>390</v>
      </c>
      <c r="C30" s="24" t="n">
        <f aca="false">IF(C18&gt;='Paramètres 2026'!$B$26,0,IF(C18&lt;='Paramètres 2026'!$B$25,IF(C18&gt;='Paramètres 2026'!$B$24,'Paramètres 2026'!$B$23,'Paramètres 2026'!$B$23/2),'Paramètres 2026'!$B$23*('Paramètres 2026'!$B$26-C18)/('Paramètres 2026'!$B$26-'Paramètres 2026'!$B$25)))</f>
        <v>300</v>
      </c>
      <c r="D30" s="24" t="n">
        <f aca="false">C30-B30</f>
        <v>-90</v>
      </c>
    </row>
    <row r="31" customFormat="false" ht="15" hidden="false" customHeight="false" outlineLevel="0" collapsed="false">
      <c r="A31" s="12" t="s">
        <v>102</v>
      </c>
      <c r="B31" s="24" t="n">
        <f aca="false">IF(B18&gt;='Paramètres 2026'!$B$26,0,IF(B18&lt;='Paramètres 2026'!$B$25,'Paramètres 2026'!$B$27,'Paramètres 2026'!$B$27*('Paramètres 2026'!$B$26-B18)/('Paramètres 2026'!$B$26-'Paramètres 2026'!$B$25)))</f>
        <v>140.4</v>
      </c>
      <c r="C31" s="24" t="n">
        <f aca="false">IF(C18&gt;='Paramètres 2026'!$B$26,0,IF(C18&lt;='Paramètres 2026'!$B$25,'Paramètres 2026'!$B$27,'Paramètres 2026'!$B$27*('Paramètres 2026'!$B$26-C18)/('Paramètres 2026'!$B$26-'Paramètres 2026'!$B$25)))</f>
        <v>108</v>
      </c>
      <c r="D31" s="24" t="n">
        <f aca="false">C31-B31</f>
        <v>-32.4</v>
      </c>
    </row>
    <row r="32" customFormat="false" ht="15" hidden="false" customHeight="false" outlineLevel="0" collapsed="false">
      <c r="A32" s="12" t="s">
        <v>103</v>
      </c>
      <c r="B32" s="24" t="n">
        <f aca="false">IF(OR($B$7&lt;'Paramètres 2026'!$B$29,$B$7&gt;='Paramètres 2026'!$B$31),0,IF($B$7&lt;='Paramètres 2026'!$B$30,'Paramètres 2026'!$B$28,'Paramètres 2026'!$B$28*('Paramètres 2026'!$B$31-$B$7)/('Paramètres 2026'!$B$31-'Paramètres 2026'!$B$30)))*12</f>
        <v>0</v>
      </c>
      <c r="C32" s="24" t="n">
        <f aca="false">IF(OR($C$7&lt;'Paramètres 2026'!$B$29,$C$7&gt;='Paramètres 2026'!$B$31),0,IF($C$7&lt;='Paramètres 2026'!$B$30,'Paramètres 2026'!$B$28,'Paramètres 2026'!$B$28*('Paramètres 2026'!$B$31-$C$7)/('Paramètres 2026'!$B$31-'Paramètres 2026'!$B$30)))*12</f>
        <v>0</v>
      </c>
      <c r="D32" s="24" t="n">
        <f aca="false">C32-B32</f>
        <v>0</v>
      </c>
    </row>
    <row r="33" customFormat="false" ht="15" hidden="false" customHeight="false" outlineLevel="0" collapsed="false">
      <c r="A33" s="12" t="s">
        <v>104</v>
      </c>
      <c r="B33" s="27" t="n">
        <f aca="false">B18-B23-B29+B30+B31+B32</f>
        <v>42055.10778894</v>
      </c>
      <c r="C33" s="27" t="n">
        <f aca="false">C18-C23-C29+C30+C31+C32</f>
        <v>45363.783246132</v>
      </c>
      <c r="D33" s="25" t="n">
        <f aca="false">C33-B33</f>
        <v>3308.675457192</v>
      </c>
    </row>
    <row r="34" customFormat="false" ht="15" hidden="false" customHeight="false" outlineLevel="0" collapsed="false">
      <c r="A34" s="12" t="s">
        <v>105</v>
      </c>
      <c r="B34" s="27" t="n">
        <f aca="false">B33/12</f>
        <v>3504.592315745</v>
      </c>
      <c r="C34" s="27" t="n">
        <f aca="false">C33/12</f>
        <v>3780.315270511</v>
      </c>
      <c r="D34" s="25" t="n">
        <f aca="false">C34-B34</f>
        <v>275.722954766</v>
      </c>
    </row>
    <row r="36" customFormat="false" ht="15" hidden="false" customHeight="false" outlineLevel="0" collapsed="false">
      <c r="A36" s="5" t="s">
        <v>124</v>
      </c>
      <c r="B36" s="6"/>
      <c r="C36" s="6"/>
      <c r="D36" s="6"/>
    </row>
    <row r="37" customFormat="false" ht="15" hidden="false" customHeight="false" outlineLevel="0" collapsed="false">
      <c r="A37" s="12" t="s">
        <v>125</v>
      </c>
      <c r="B37" s="24" t="n">
        <f aca="false">B11*2*B14*B12+B13*12</f>
        <v>4200</v>
      </c>
      <c r="C37" s="24" t="n">
        <f aca="false">C11*2*C14*C12+C13*12</f>
        <v>6600</v>
      </c>
      <c r="D37" s="24" t="n">
        <f aca="false">C37-B37</f>
        <v>2400</v>
      </c>
    </row>
    <row r="38" customFormat="false" ht="15" hidden="false" customHeight="false" outlineLevel="0" collapsed="false">
      <c r="A38" s="12" t="s">
        <v>126</v>
      </c>
      <c r="B38" s="29" t="n">
        <f aca="false">B15*2*B14/60</f>
        <v>300</v>
      </c>
      <c r="C38" s="29" t="n">
        <f aca="false">C15*2*C14/60</f>
        <v>466.666666666667</v>
      </c>
      <c r="D38" s="29" t="n">
        <f aca="false">C38-B38</f>
        <v>166.666666666667</v>
      </c>
    </row>
    <row r="39" customFormat="false" ht="15" hidden="false" customHeight="false" outlineLevel="0" collapsed="false">
      <c r="A39" s="12" t="s">
        <v>127</v>
      </c>
      <c r="B39" s="30" t="n">
        <f aca="false">B15*2*B14/60/40</f>
        <v>7.5</v>
      </c>
      <c r="C39" s="30" t="n">
        <f aca="false">C15*2*C14/60/40</f>
        <v>11.6666666666667</v>
      </c>
      <c r="D39" s="30" t="n">
        <f aca="false">C39-B39</f>
        <v>4.16666666666667</v>
      </c>
    </row>
    <row r="40" customFormat="false" ht="15" hidden="false" customHeight="false" outlineLevel="0" collapsed="false">
      <c r="A40" s="5" t="s">
        <v>27</v>
      </c>
      <c r="B40" s="6"/>
      <c r="C40" s="6"/>
      <c r="D40" s="6"/>
    </row>
    <row r="41" customFormat="false" ht="15" hidden="false" customHeight="false" outlineLevel="0" collapsed="false">
      <c r="A41" s="31" t="s">
        <v>128</v>
      </c>
      <c r="B41" s="27" t="n">
        <f aca="false">B33-B37</f>
        <v>37855.10778894</v>
      </c>
      <c r="C41" s="27" t="n">
        <f aca="false">C33-C37</f>
        <v>38763.783246132</v>
      </c>
      <c r="D41" s="27" t="n">
        <f aca="false">C41-B41</f>
        <v>908.675457192003</v>
      </c>
    </row>
    <row r="42" customFormat="false" ht="15" hidden="false" customHeight="false" outlineLevel="0" collapsed="false">
      <c r="A42" s="12" t="s">
        <v>129</v>
      </c>
      <c r="B42" s="24" t="n">
        <f aca="false">B41/12</f>
        <v>3154.592315745</v>
      </c>
      <c r="C42" s="24" t="n">
        <f aca="false">C41/12</f>
        <v>3230.315270511</v>
      </c>
      <c r="D42" s="24" t="n">
        <f aca="false">C42-B42</f>
        <v>75.7229547660004</v>
      </c>
    </row>
    <row r="43" customFormat="false" ht="23.85" hidden="false" customHeight="false" outlineLevel="0" collapsed="false">
      <c r="A43" s="12" t="s">
        <v>130</v>
      </c>
      <c r="D43" s="32" t="n">
        <f aca="false">IF(C38&gt;B38,(C41-B41)/(C38-B38),"-")</f>
        <v>5.45205274315202</v>
      </c>
    </row>
    <row r="44" customFormat="false" ht="15" hidden="false" customHeight="false" outlineLevel="0" collapsed="false">
      <c r="A44" s="31" t="s">
        <v>131</v>
      </c>
      <c r="B44" s="33" t="str">
        <f aca="false">IF(D41&gt;0,"L'offre B rapporte "&amp;FIXED(D41,0)&amp;" € de plus par an, trajet déduit.",IF(D41&lt;0,"L'offre A rapporte "&amp;FIXED(-D41,0)&amp;" € de plus par an, trajet déduit.","Les deux offres se valent."))</f>
        <v>L'offre B rapporte 909 € de plus par an, trajet déduit.</v>
      </c>
      <c r="C44" s="33"/>
      <c r="D44" s="33"/>
    </row>
  </sheetData>
  <mergeCells count="1">
    <mergeCell ref="B44:D44"/>
  </mergeCells>
  <dataValidations count="1">
    <dataValidation allowBlank="false" errorStyle="stop" operator="between" showDropDown="false" showErrorMessage="false" showInputMessage="false" sqref="B9:C9" type="list">
      <formula1>"1,2"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FD6"/>
    <pageSetUpPr fitToPage="true"/>
  </sheetPr>
  <dimension ref="A1:F2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5" min="5" style="0" width="18"/>
    <col collapsed="false" customWidth="true" hidden="false" outlineLevel="0" max="6" min="6" style="0" width="3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27.75" hidden="false" customHeight="true" outlineLevel="0" collapsed="false">
      <c r="A2" s="3" t="s">
        <v>132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133</v>
      </c>
    </row>
    <row r="5" customFormat="false" ht="15" hidden="false" customHeight="false" outlineLevel="0" collapsed="false">
      <c r="A5" s="5" t="s">
        <v>134</v>
      </c>
      <c r="B5" s="6"/>
      <c r="C5" s="6"/>
      <c r="D5" s="6"/>
      <c r="E5" s="6"/>
      <c r="F5" s="6"/>
    </row>
    <row r="6" customFormat="false" ht="15" hidden="false" customHeight="true" outlineLevel="0" collapsed="false">
      <c r="A6" s="8" t="s">
        <v>135</v>
      </c>
      <c r="B6" s="8"/>
      <c r="C6" s="16" t="n">
        <v>2026</v>
      </c>
    </row>
    <row r="7" customFormat="false" ht="23.85" hidden="false" customHeight="true" outlineLevel="0" collapsed="false">
      <c r="A7" s="8" t="s">
        <v>136</v>
      </c>
      <c r="B7" s="8"/>
      <c r="C7" s="20" t="n">
        <v>1</v>
      </c>
    </row>
    <row r="8" customFormat="false" ht="23.85" hidden="false" customHeight="true" outlineLevel="0" collapsed="false">
      <c r="A8" s="8" t="s">
        <v>137</v>
      </c>
      <c r="B8" s="8"/>
      <c r="C8" s="16" t="n">
        <v>12</v>
      </c>
    </row>
    <row r="9" customFormat="false" ht="23.85" hidden="false" customHeight="true" outlineLevel="0" collapsed="false">
      <c r="A9" s="8" t="s">
        <v>138</v>
      </c>
      <c r="B9" s="8"/>
      <c r="C9" s="34" t="n">
        <f aca="false">ROUNDDOWN(34*C7*C8/12,0)</f>
        <v>34</v>
      </c>
    </row>
    <row r="10" customFormat="false" ht="15" hidden="false" customHeight="true" outlineLevel="0" collapsed="false">
      <c r="A10" s="8" t="s">
        <v>139</v>
      </c>
      <c r="B10" s="8"/>
      <c r="C10" s="34" t="n">
        <f aca="false">COUNTA(B16:B215)</f>
        <v>1</v>
      </c>
    </row>
    <row r="11" customFormat="false" ht="30" hidden="false" customHeight="true" outlineLevel="0" collapsed="false">
      <c r="A11" s="8" t="s">
        <v>140</v>
      </c>
      <c r="B11" s="8"/>
      <c r="C11" s="35" t="n">
        <f aca="false">C9-C10</f>
        <v>33</v>
      </c>
      <c r="D11" s="36" t="str">
        <f aca="false">IF(C10&gt;C9,"SEUIL DÉPASSÉ : tous les jours travaillés hors du Luxembourg deviennent imposables en France",IF(C11&lt;=5,"Attention : il reste "&amp;C11&amp;" jour(s)","OK : vous êtes sous le plafond"))</f>
        <v>OK : vous êtes sous le plafond</v>
      </c>
      <c r="E11" s="36"/>
      <c r="F11" s="36"/>
    </row>
    <row r="12" customFormat="false" ht="24" hidden="false" customHeight="true" outlineLevel="0" collapsed="false">
      <c r="A12" s="22" t="s">
        <v>141</v>
      </c>
      <c r="B12" s="22"/>
      <c r="C12" s="22"/>
      <c r="D12" s="22"/>
      <c r="E12" s="22"/>
      <c r="F12" s="22"/>
    </row>
    <row r="15" customFormat="false" ht="15" hidden="false" customHeight="false" outlineLevel="0" collapsed="false">
      <c r="A15" s="28" t="s">
        <v>142</v>
      </c>
      <c r="B15" s="28" t="s">
        <v>143</v>
      </c>
      <c r="C15" s="28" t="s">
        <v>144</v>
      </c>
      <c r="D15" s="28" t="s">
        <v>145</v>
      </c>
      <c r="E15" s="28" t="s">
        <v>146</v>
      </c>
      <c r="F15" s="28" t="s">
        <v>147</v>
      </c>
    </row>
    <row r="16" customFormat="false" ht="15" hidden="false" customHeight="false" outlineLevel="0" collapsed="false">
      <c r="A16" s="37" t="n">
        <f aca="false">IF(B16="","",COUNTA($B$16:B16))</f>
        <v>1</v>
      </c>
      <c r="B16" s="38" t="n">
        <f aca="false">DATE(2026,1,9)</f>
        <v>46031</v>
      </c>
      <c r="C16" s="39" t="s">
        <v>148</v>
      </c>
      <c r="D16" s="39" t="s">
        <v>149</v>
      </c>
      <c r="E16" s="39" t="s">
        <v>150</v>
      </c>
      <c r="F16" s="40" t="s">
        <v>151</v>
      </c>
    </row>
    <row r="17" customFormat="false" ht="15" hidden="false" customHeight="false" outlineLevel="0" collapsed="false">
      <c r="A17" s="37" t="str">
        <f aca="false">IF(B17="","",COUNTA($B$16:B17))</f>
        <v/>
      </c>
      <c r="B17" s="38"/>
      <c r="C17" s="39"/>
      <c r="D17" s="39"/>
      <c r="E17" s="39"/>
      <c r="F17" s="39"/>
    </row>
    <row r="18" customFormat="false" ht="15" hidden="false" customHeight="false" outlineLevel="0" collapsed="false">
      <c r="A18" s="37" t="str">
        <f aca="false">IF(B18="","",COUNTA($B$16:B18))</f>
        <v/>
      </c>
      <c r="B18" s="38"/>
      <c r="C18" s="39"/>
      <c r="D18" s="39"/>
      <c r="E18" s="39"/>
      <c r="F18" s="39"/>
    </row>
    <row r="19" customFormat="false" ht="15" hidden="false" customHeight="false" outlineLevel="0" collapsed="false">
      <c r="A19" s="37" t="str">
        <f aca="false">IF(B19="","",COUNTA($B$16:B19))</f>
        <v/>
      </c>
      <c r="B19" s="38"/>
      <c r="C19" s="39"/>
      <c r="D19" s="39"/>
      <c r="E19" s="39"/>
      <c r="F19" s="39"/>
    </row>
    <row r="20" customFormat="false" ht="15" hidden="false" customHeight="false" outlineLevel="0" collapsed="false">
      <c r="A20" s="37" t="str">
        <f aca="false">IF(B20="","",COUNTA($B$16:B20))</f>
        <v/>
      </c>
      <c r="B20" s="38"/>
      <c r="C20" s="39"/>
      <c r="D20" s="39"/>
      <c r="E20" s="39"/>
      <c r="F20" s="39"/>
    </row>
    <row r="21" customFormat="false" ht="15" hidden="false" customHeight="false" outlineLevel="0" collapsed="false">
      <c r="A21" s="37" t="str">
        <f aca="false">IF(B21="","",COUNTA($B$16:B21))</f>
        <v/>
      </c>
      <c r="B21" s="38"/>
      <c r="C21" s="39"/>
      <c r="D21" s="39"/>
      <c r="E21" s="39"/>
      <c r="F21" s="39"/>
    </row>
    <row r="22" customFormat="false" ht="15" hidden="false" customHeight="false" outlineLevel="0" collapsed="false">
      <c r="A22" s="37" t="str">
        <f aca="false">IF(B22="","",COUNTA($B$16:B22))</f>
        <v/>
      </c>
      <c r="B22" s="38"/>
      <c r="C22" s="39"/>
      <c r="D22" s="39"/>
      <c r="E22" s="39"/>
      <c r="F22" s="39"/>
    </row>
    <row r="23" customFormat="false" ht="15" hidden="false" customHeight="false" outlineLevel="0" collapsed="false">
      <c r="A23" s="37" t="str">
        <f aca="false">IF(B23="","",COUNTA($B$16:B23))</f>
        <v/>
      </c>
      <c r="B23" s="38"/>
      <c r="C23" s="39"/>
      <c r="D23" s="39"/>
      <c r="E23" s="39"/>
      <c r="F23" s="39"/>
    </row>
    <row r="24" customFormat="false" ht="15" hidden="false" customHeight="false" outlineLevel="0" collapsed="false">
      <c r="A24" s="37" t="str">
        <f aca="false">IF(B24="","",COUNTA($B$16:B24))</f>
        <v/>
      </c>
      <c r="B24" s="38"/>
      <c r="C24" s="39"/>
      <c r="D24" s="39"/>
      <c r="E24" s="39"/>
      <c r="F24" s="39"/>
    </row>
    <row r="25" customFormat="false" ht="15" hidden="false" customHeight="false" outlineLevel="0" collapsed="false">
      <c r="A25" s="37" t="str">
        <f aca="false">IF(B25="","",COUNTA($B$16:B25))</f>
        <v/>
      </c>
      <c r="B25" s="38"/>
      <c r="C25" s="39"/>
      <c r="D25" s="39"/>
      <c r="E25" s="39"/>
      <c r="F25" s="39"/>
    </row>
    <row r="26" customFormat="false" ht="15" hidden="false" customHeight="false" outlineLevel="0" collapsed="false">
      <c r="A26" s="37" t="str">
        <f aca="false">IF(B26="","",COUNTA($B$16:B26))</f>
        <v/>
      </c>
      <c r="B26" s="38"/>
      <c r="C26" s="39"/>
      <c r="D26" s="39"/>
      <c r="E26" s="39"/>
      <c r="F26" s="39"/>
    </row>
    <row r="27" customFormat="false" ht="15" hidden="false" customHeight="false" outlineLevel="0" collapsed="false">
      <c r="A27" s="37" t="str">
        <f aca="false">IF(B27="","",COUNTA($B$16:B27))</f>
        <v/>
      </c>
      <c r="B27" s="38"/>
      <c r="C27" s="39"/>
      <c r="D27" s="39"/>
      <c r="E27" s="39"/>
      <c r="F27" s="39"/>
    </row>
    <row r="28" customFormat="false" ht="15" hidden="false" customHeight="false" outlineLevel="0" collapsed="false">
      <c r="A28" s="37" t="str">
        <f aca="false">IF(B28="","",COUNTA($B$16:B28))</f>
        <v/>
      </c>
      <c r="B28" s="38"/>
      <c r="C28" s="39"/>
      <c r="D28" s="39"/>
      <c r="E28" s="39"/>
      <c r="F28" s="39"/>
    </row>
    <row r="29" customFormat="false" ht="15" hidden="false" customHeight="false" outlineLevel="0" collapsed="false">
      <c r="A29" s="37" t="str">
        <f aca="false">IF(B29="","",COUNTA($B$16:B29))</f>
        <v/>
      </c>
      <c r="B29" s="38"/>
      <c r="C29" s="39"/>
      <c r="D29" s="39"/>
      <c r="E29" s="39"/>
      <c r="F29" s="39"/>
    </row>
    <row r="30" customFormat="false" ht="15" hidden="false" customHeight="false" outlineLevel="0" collapsed="false">
      <c r="A30" s="37" t="str">
        <f aca="false">IF(B30="","",COUNTA($B$16:B30))</f>
        <v/>
      </c>
      <c r="B30" s="38"/>
      <c r="C30" s="39"/>
      <c r="D30" s="39"/>
      <c r="E30" s="39"/>
      <c r="F30" s="39"/>
    </row>
    <row r="31" customFormat="false" ht="15" hidden="false" customHeight="false" outlineLevel="0" collapsed="false">
      <c r="A31" s="37" t="str">
        <f aca="false">IF(B31="","",COUNTA($B$16:B31))</f>
        <v/>
      </c>
      <c r="B31" s="38"/>
      <c r="C31" s="39"/>
      <c r="D31" s="39"/>
      <c r="E31" s="39"/>
      <c r="F31" s="39"/>
    </row>
    <row r="32" customFormat="false" ht="15" hidden="false" customHeight="false" outlineLevel="0" collapsed="false">
      <c r="A32" s="37" t="str">
        <f aca="false">IF(B32="","",COUNTA($B$16:B32))</f>
        <v/>
      </c>
      <c r="B32" s="38"/>
      <c r="C32" s="39"/>
      <c r="D32" s="39"/>
      <c r="E32" s="39"/>
      <c r="F32" s="39"/>
    </row>
    <row r="33" customFormat="false" ht="15" hidden="false" customHeight="false" outlineLevel="0" collapsed="false">
      <c r="A33" s="37" t="str">
        <f aca="false">IF(B33="","",COUNTA($B$16:B33))</f>
        <v/>
      </c>
      <c r="B33" s="38"/>
      <c r="C33" s="39"/>
      <c r="D33" s="39"/>
      <c r="E33" s="39"/>
      <c r="F33" s="39"/>
    </row>
    <row r="34" customFormat="false" ht="15" hidden="false" customHeight="false" outlineLevel="0" collapsed="false">
      <c r="A34" s="37" t="str">
        <f aca="false">IF(B34="","",COUNTA($B$16:B34))</f>
        <v/>
      </c>
      <c r="B34" s="38"/>
      <c r="C34" s="39"/>
      <c r="D34" s="39"/>
      <c r="E34" s="39"/>
      <c r="F34" s="39"/>
    </row>
    <row r="35" customFormat="false" ht="15" hidden="false" customHeight="false" outlineLevel="0" collapsed="false">
      <c r="A35" s="37" t="str">
        <f aca="false">IF(B35="","",COUNTA($B$16:B35))</f>
        <v/>
      </c>
      <c r="B35" s="38"/>
      <c r="C35" s="39"/>
      <c r="D35" s="39"/>
      <c r="E35" s="39"/>
      <c r="F35" s="39"/>
    </row>
    <row r="36" customFormat="false" ht="15" hidden="false" customHeight="false" outlineLevel="0" collapsed="false">
      <c r="A36" s="37" t="str">
        <f aca="false">IF(B36="","",COUNTA($B$16:B36))</f>
        <v/>
      </c>
      <c r="B36" s="38"/>
      <c r="C36" s="39"/>
      <c r="D36" s="39"/>
      <c r="E36" s="39"/>
      <c r="F36" s="39"/>
    </row>
    <row r="37" customFormat="false" ht="15" hidden="false" customHeight="false" outlineLevel="0" collapsed="false">
      <c r="A37" s="37" t="str">
        <f aca="false">IF(B37="","",COUNTA($B$16:B37))</f>
        <v/>
      </c>
      <c r="B37" s="38"/>
      <c r="C37" s="39"/>
      <c r="D37" s="39"/>
      <c r="E37" s="39"/>
      <c r="F37" s="39"/>
    </row>
    <row r="38" customFormat="false" ht="15" hidden="false" customHeight="false" outlineLevel="0" collapsed="false">
      <c r="A38" s="37" t="str">
        <f aca="false">IF(B38="","",COUNTA($B$16:B38))</f>
        <v/>
      </c>
      <c r="B38" s="38"/>
      <c r="C38" s="39"/>
      <c r="D38" s="39"/>
      <c r="E38" s="39"/>
      <c r="F38" s="39"/>
    </row>
    <row r="39" customFormat="false" ht="15" hidden="false" customHeight="false" outlineLevel="0" collapsed="false">
      <c r="A39" s="37" t="str">
        <f aca="false">IF(B39="","",COUNTA($B$16:B39))</f>
        <v/>
      </c>
      <c r="B39" s="38"/>
      <c r="C39" s="39"/>
      <c r="D39" s="39"/>
      <c r="E39" s="39"/>
      <c r="F39" s="39"/>
    </row>
    <row r="40" customFormat="false" ht="15" hidden="false" customHeight="false" outlineLevel="0" collapsed="false">
      <c r="A40" s="37" t="str">
        <f aca="false">IF(B40="","",COUNTA($B$16:B40))</f>
        <v/>
      </c>
      <c r="B40" s="38"/>
      <c r="C40" s="39"/>
      <c r="D40" s="39"/>
      <c r="E40" s="39"/>
      <c r="F40" s="39"/>
    </row>
    <row r="41" customFormat="false" ht="15" hidden="false" customHeight="false" outlineLevel="0" collapsed="false">
      <c r="A41" s="37" t="str">
        <f aca="false">IF(B41="","",COUNTA($B$16:B41))</f>
        <v/>
      </c>
      <c r="B41" s="38"/>
      <c r="C41" s="39"/>
      <c r="D41" s="39"/>
      <c r="E41" s="39"/>
      <c r="F41" s="39"/>
    </row>
    <row r="42" customFormat="false" ht="15" hidden="false" customHeight="false" outlineLevel="0" collapsed="false">
      <c r="A42" s="37" t="str">
        <f aca="false">IF(B42="","",COUNTA($B$16:B42))</f>
        <v/>
      </c>
      <c r="B42" s="38"/>
      <c r="C42" s="39"/>
      <c r="D42" s="39"/>
      <c r="E42" s="39"/>
      <c r="F42" s="39"/>
    </row>
    <row r="43" customFormat="false" ht="15" hidden="false" customHeight="false" outlineLevel="0" collapsed="false">
      <c r="A43" s="37" t="str">
        <f aca="false">IF(B43="","",COUNTA($B$16:B43))</f>
        <v/>
      </c>
      <c r="B43" s="38"/>
      <c r="C43" s="39"/>
      <c r="D43" s="39"/>
      <c r="E43" s="39"/>
      <c r="F43" s="39"/>
    </row>
    <row r="44" customFormat="false" ht="15" hidden="false" customHeight="false" outlineLevel="0" collapsed="false">
      <c r="A44" s="37" t="str">
        <f aca="false">IF(B44="","",COUNTA($B$16:B44))</f>
        <v/>
      </c>
      <c r="B44" s="38"/>
      <c r="C44" s="39"/>
      <c r="D44" s="39"/>
      <c r="E44" s="39"/>
      <c r="F44" s="39"/>
    </row>
    <row r="45" customFormat="false" ht="15" hidden="false" customHeight="false" outlineLevel="0" collapsed="false">
      <c r="A45" s="37" t="str">
        <f aca="false">IF(B45="","",COUNTA($B$16:B45))</f>
        <v/>
      </c>
      <c r="B45" s="38"/>
      <c r="C45" s="39"/>
      <c r="D45" s="39"/>
      <c r="E45" s="39"/>
      <c r="F45" s="39"/>
    </row>
    <row r="46" customFormat="false" ht="15" hidden="false" customHeight="false" outlineLevel="0" collapsed="false">
      <c r="A46" s="37" t="str">
        <f aca="false">IF(B46="","",COUNTA($B$16:B46))</f>
        <v/>
      </c>
      <c r="B46" s="38"/>
      <c r="C46" s="39"/>
      <c r="D46" s="39"/>
      <c r="E46" s="39"/>
      <c r="F46" s="39"/>
    </row>
    <row r="47" customFormat="false" ht="15" hidden="false" customHeight="false" outlineLevel="0" collapsed="false">
      <c r="A47" s="37" t="str">
        <f aca="false">IF(B47="","",COUNTA($B$16:B47))</f>
        <v/>
      </c>
      <c r="B47" s="38"/>
      <c r="C47" s="39"/>
      <c r="D47" s="39"/>
      <c r="E47" s="39"/>
      <c r="F47" s="39"/>
    </row>
    <row r="48" customFormat="false" ht="15" hidden="false" customHeight="false" outlineLevel="0" collapsed="false">
      <c r="A48" s="37" t="str">
        <f aca="false">IF(B48="","",COUNTA($B$16:B48))</f>
        <v/>
      </c>
      <c r="B48" s="38"/>
      <c r="C48" s="39"/>
      <c r="D48" s="39"/>
      <c r="E48" s="39"/>
      <c r="F48" s="39"/>
    </row>
    <row r="49" customFormat="false" ht="15" hidden="false" customHeight="false" outlineLevel="0" collapsed="false">
      <c r="A49" s="37" t="str">
        <f aca="false">IF(B49="","",COUNTA($B$16:B49))</f>
        <v/>
      </c>
      <c r="B49" s="38"/>
      <c r="C49" s="39"/>
      <c r="D49" s="39"/>
      <c r="E49" s="39"/>
      <c r="F49" s="39"/>
    </row>
    <row r="50" customFormat="false" ht="15" hidden="false" customHeight="false" outlineLevel="0" collapsed="false">
      <c r="A50" s="37" t="str">
        <f aca="false">IF(B50="","",COUNTA($B$16:B50))</f>
        <v/>
      </c>
      <c r="B50" s="38"/>
      <c r="C50" s="39"/>
      <c r="D50" s="39"/>
      <c r="E50" s="39"/>
      <c r="F50" s="39"/>
    </row>
    <row r="51" customFormat="false" ht="15" hidden="false" customHeight="false" outlineLevel="0" collapsed="false">
      <c r="A51" s="37" t="str">
        <f aca="false">IF(B51="","",COUNTA($B$16:B51))</f>
        <v/>
      </c>
      <c r="B51" s="38"/>
      <c r="C51" s="39"/>
      <c r="D51" s="39"/>
      <c r="E51" s="39"/>
      <c r="F51" s="39"/>
    </row>
    <row r="52" customFormat="false" ht="15" hidden="false" customHeight="false" outlineLevel="0" collapsed="false">
      <c r="A52" s="37" t="str">
        <f aca="false">IF(B52="","",COUNTA($B$16:B52))</f>
        <v/>
      </c>
      <c r="B52" s="38"/>
      <c r="C52" s="39"/>
      <c r="D52" s="39"/>
      <c r="E52" s="39"/>
      <c r="F52" s="39"/>
    </row>
    <row r="53" customFormat="false" ht="15" hidden="false" customHeight="false" outlineLevel="0" collapsed="false">
      <c r="A53" s="37" t="str">
        <f aca="false">IF(B53="","",COUNTA($B$16:B53))</f>
        <v/>
      </c>
      <c r="B53" s="38"/>
      <c r="C53" s="39"/>
      <c r="D53" s="39"/>
      <c r="E53" s="39"/>
      <c r="F53" s="39"/>
    </row>
    <row r="54" customFormat="false" ht="15" hidden="false" customHeight="false" outlineLevel="0" collapsed="false">
      <c r="A54" s="37" t="str">
        <f aca="false">IF(B54="","",COUNTA($B$16:B54))</f>
        <v/>
      </c>
      <c r="B54" s="38"/>
      <c r="C54" s="39"/>
      <c r="D54" s="39"/>
      <c r="E54" s="39"/>
      <c r="F54" s="39"/>
    </row>
    <row r="55" customFormat="false" ht="15" hidden="false" customHeight="false" outlineLevel="0" collapsed="false">
      <c r="A55" s="37" t="str">
        <f aca="false">IF(B55="","",COUNTA($B$16:B55))</f>
        <v/>
      </c>
      <c r="B55" s="38"/>
      <c r="C55" s="39"/>
      <c r="D55" s="39"/>
      <c r="E55" s="39"/>
      <c r="F55" s="39"/>
    </row>
    <row r="56" customFormat="false" ht="15" hidden="false" customHeight="false" outlineLevel="0" collapsed="false">
      <c r="A56" s="37" t="str">
        <f aca="false">IF(B56="","",COUNTA($B$16:B56))</f>
        <v/>
      </c>
      <c r="B56" s="38"/>
      <c r="C56" s="39"/>
      <c r="D56" s="39"/>
      <c r="E56" s="39"/>
      <c r="F56" s="39"/>
    </row>
    <row r="57" customFormat="false" ht="15" hidden="false" customHeight="false" outlineLevel="0" collapsed="false">
      <c r="A57" s="37" t="str">
        <f aca="false">IF(B57="","",COUNTA($B$16:B57))</f>
        <v/>
      </c>
      <c r="B57" s="38"/>
      <c r="C57" s="39"/>
      <c r="D57" s="39"/>
      <c r="E57" s="39"/>
      <c r="F57" s="39"/>
    </row>
    <row r="58" customFormat="false" ht="15" hidden="false" customHeight="false" outlineLevel="0" collapsed="false">
      <c r="A58" s="37" t="str">
        <f aca="false">IF(B58="","",COUNTA($B$16:B58))</f>
        <v/>
      </c>
      <c r="B58" s="38"/>
      <c r="C58" s="39"/>
      <c r="D58" s="39"/>
      <c r="E58" s="39"/>
      <c r="F58" s="39"/>
    </row>
    <row r="59" customFormat="false" ht="15" hidden="false" customHeight="false" outlineLevel="0" collapsed="false">
      <c r="A59" s="37" t="str">
        <f aca="false">IF(B59="","",COUNTA($B$16:B59))</f>
        <v/>
      </c>
      <c r="B59" s="38"/>
      <c r="C59" s="39"/>
      <c r="D59" s="39"/>
      <c r="E59" s="39"/>
      <c r="F59" s="39"/>
    </row>
    <row r="60" customFormat="false" ht="15" hidden="false" customHeight="false" outlineLevel="0" collapsed="false">
      <c r="A60" s="37" t="str">
        <f aca="false">IF(B60="","",COUNTA($B$16:B60))</f>
        <v/>
      </c>
      <c r="B60" s="38"/>
      <c r="C60" s="39"/>
      <c r="D60" s="39"/>
      <c r="E60" s="39"/>
      <c r="F60" s="39"/>
    </row>
    <row r="61" customFormat="false" ht="15" hidden="false" customHeight="false" outlineLevel="0" collapsed="false">
      <c r="A61" s="37" t="str">
        <f aca="false">IF(B61="","",COUNTA($B$16:B61))</f>
        <v/>
      </c>
      <c r="B61" s="38"/>
      <c r="C61" s="39"/>
      <c r="D61" s="39"/>
      <c r="E61" s="39"/>
      <c r="F61" s="39"/>
    </row>
    <row r="62" customFormat="false" ht="15" hidden="false" customHeight="false" outlineLevel="0" collapsed="false">
      <c r="A62" s="37" t="str">
        <f aca="false">IF(B62="","",COUNTA($B$16:B62))</f>
        <v/>
      </c>
      <c r="B62" s="38"/>
      <c r="C62" s="39"/>
      <c r="D62" s="39"/>
      <c r="E62" s="39"/>
      <c r="F62" s="39"/>
    </row>
    <row r="63" customFormat="false" ht="15" hidden="false" customHeight="false" outlineLevel="0" collapsed="false">
      <c r="A63" s="37" t="str">
        <f aca="false">IF(B63="","",COUNTA($B$16:B63))</f>
        <v/>
      </c>
      <c r="B63" s="38"/>
      <c r="C63" s="39"/>
      <c r="D63" s="39"/>
      <c r="E63" s="39"/>
      <c r="F63" s="39"/>
    </row>
    <row r="64" customFormat="false" ht="15" hidden="false" customHeight="false" outlineLevel="0" collapsed="false">
      <c r="A64" s="37" t="str">
        <f aca="false">IF(B64="","",COUNTA($B$16:B64))</f>
        <v/>
      </c>
      <c r="B64" s="38"/>
      <c r="C64" s="39"/>
      <c r="D64" s="39"/>
      <c r="E64" s="39"/>
      <c r="F64" s="39"/>
    </row>
    <row r="65" customFormat="false" ht="15" hidden="false" customHeight="false" outlineLevel="0" collapsed="false">
      <c r="A65" s="37" t="str">
        <f aca="false">IF(B65="","",COUNTA($B$16:B65))</f>
        <v/>
      </c>
      <c r="B65" s="38"/>
      <c r="C65" s="39"/>
      <c r="D65" s="39"/>
      <c r="E65" s="39"/>
      <c r="F65" s="39"/>
    </row>
    <row r="66" customFormat="false" ht="15" hidden="false" customHeight="false" outlineLevel="0" collapsed="false">
      <c r="A66" s="37" t="str">
        <f aca="false">IF(B66="","",COUNTA($B$16:B66))</f>
        <v/>
      </c>
      <c r="B66" s="38"/>
      <c r="C66" s="39"/>
      <c r="D66" s="39"/>
      <c r="E66" s="39"/>
      <c r="F66" s="39"/>
    </row>
    <row r="67" customFormat="false" ht="15" hidden="false" customHeight="false" outlineLevel="0" collapsed="false">
      <c r="A67" s="37" t="str">
        <f aca="false">IF(B67="","",COUNTA($B$16:B67))</f>
        <v/>
      </c>
      <c r="B67" s="38"/>
      <c r="C67" s="39"/>
      <c r="D67" s="39"/>
      <c r="E67" s="39"/>
      <c r="F67" s="39"/>
    </row>
    <row r="68" customFormat="false" ht="15" hidden="false" customHeight="false" outlineLevel="0" collapsed="false">
      <c r="A68" s="37" t="str">
        <f aca="false">IF(B68="","",COUNTA($B$16:B68))</f>
        <v/>
      </c>
      <c r="B68" s="38"/>
      <c r="C68" s="39"/>
      <c r="D68" s="39"/>
      <c r="E68" s="39"/>
      <c r="F68" s="39"/>
    </row>
    <row r="69" customFormat="false" ht="15" hidden="false" customHeight="false" outlineLevel="0" collapsed="false">
      <c r="A69" s="37" t="str">
        <f aca="false">IF(B69="","",COUNTA($B$16:B69))</f>
        <v/>
      </c>
      <c r="B69" s="38"/>
      <c r="C69" s="39"/>
      <c r="D69" s="39"/>
      <c r="E69" s="39"/>
      <c r="F69" s="39"/>
    </row>
    <row r="70" customFormat="false" ht="15" hidden="false" customHeight="false" outlineLevel="0" collapsed="false">
      <c r="A70" s="37" t="str">
        <f aca="false">IF(B70="","",COUNTA($B$16:B70))</f>
        <v/>
      </c>
      <c r="B70" s="38"/>
      <c r="C70" s="39"/>
      <c r="D70" s="39"/>
      <c r="E70" s="39"/>
      <c r="F70" s="39"/>
    </row>
    <row r="71" customFormat="false" ht="15" hidden="false" customHeight="false" outlineLevel="0" collapsed="false">
      <c r="A71" s="37" t="str">
        <f aca="false">IF(B71="","",COUNTA($B$16:B71))</f>
        <v/>
      </c>
      <c r="B71" s="38"/>
      <c r="C71" s="39"/>
      <c r="D71" s="39"/>
      <c r="E71" s="39"/>
      <c r="F71" s="39"/>
    </row>
    <row r="72" customFormat="false" ht="15" hidden="false" customHeight="false" outlineLevel="0" collapsed="false">
      <c r="A72" s="37" t="str">
        <f aca="false">IF(B72="","",COUNTA($B$16:B72))</f>
        <v/>
      </c>
      <c r="B72" s="38"/>
      <c r="C72" s="39"/>
      <c r="D72" s="39"/>
      <c r="E72" s="39"/>
      <c r="F72" s="39"/>
    </row>
    <row r="73" customFormat="false" ht="15" hidden="false" customHeight="false" outlineLevel="0" collapsed="false">
      <c r="A73" s="37" t="str">
        <f aca="false">IF(B73="","",COUNTA($B$16:B73))</f>
        <v/>
      </c>
      <c r="B73" s="38"/>
      <c r="C73" s="39"/>
      <c r="D73" s="39"/>
      <c r="E73" s="39"/>
      <c r="F73" s="39"/>
    </row>
    <row r="74" customFormat="false" ht="15" hidden="false" customHeight="false" outlineLevel="0" collapsed="false">
      <c r="A74" s="37" t="str">
        <f aca="false">IF(B74="","",COUNTA($B$16:B74))</f>
        <v/>
      </c>
      <c r="B74" s="38"/>
      <c r="C74" s="39"/>
      <c r="D74" s="39"/>
      <c r="E74" s="39"/>
      <c r="F74" s="39"/>
    </row>
    <row r="75" customFormat="false" ht="15" hidden="false" customHeight="false" outlineLevel="0" collapsed="false">
      <c r="A75" s="37" t="str">
        <f aca="false">IF(B75="","",COUNTA($B$16:B75))</f>
        <v/>
      </c>
      <c r="B75" s="38"/>
      <c r="C75" s="39"/>
      <c r="D75" s="39"/>
      <c r="E75" s="39"/>
      <c r="F75" s="39"/>
    </row>
    <row r="76" customFormat="false" ht="15" hidden="false" customHeight="false" outlineLevel="0" collapsed="false">
      <c r="A76" s="37" t="str">
        <f aca="false">IF(B76="","",COUNTA($B$16:B76))</f>
        <v/>
      </c>
      <c r="B76" s="38"/>
      <c r="C76" s="39"/>
      <c r="D76" s="39"/>
      <c r="E76" s="39"/>
      <c r="F76" s="39"/>
    </row>
    <row r="77" customFormat="false" ht="15" hidden="false" customHeight="false" outlineLevel="0" collapsed="false">
      <c r="A77" s="37" t="str">
        <f aca="false">IF(B77="","",COUNTA($B$16:B77))</f>
        <v/>
      </c>
      <c r="B77" s="38"/>
      <c r="C77" s="39"/>
      <c r="D77" s="39"/>
      <c r="E77" s="39"/>
      <c r="F77" s="39"/>
    </row>
    <row r="78" customFormat="false" ht="15" hidden="false" customHeight="false" outlineLevel="0" collapsed="false">
      <c r="A78" s="37" t="str">
        <f aca="false">IF(B78="","",COUNTA($B$16:B78))</f>
        <v/>
      </c>
      <c r="B78" s="38"/>
      <c r="C78" s="39"/>
      <c r="D78" s="39"/>
      <c r="E78" s="39"/>
      <c r="F78" s="39"/>
    </row>
    <row r="79" customFormat="false" ht="15" hidden="false" customHeight="false" outlineLevel="0" collapsed="false">
      <c r="A79" s="37" t="str">
        <f aca="false">IF(B79="","",COUNTA($B$16:B79))</f>
        <v/>
      </c>
      <c r="B79" s="38"/>
      <c r="C79" s="39"/>
      <c r="D79" s="39"/>
      <c r="E79" s="39"/>
      <c r="F79" s="39"/>
    </row>
    <row r="80" customFormat="false" ht="15" hidden="false" customHeight="false" outlineLevel="0" collapsed="false">
      <c r="A80" s="37" t="str">
        <f aca="false">IF(B80="","",COUNTA($B$16:B80))</f>
        <v/>
      </c>
      <c r="B80" s="38"/>
      <c r="C80" s="39"/>
      <c r="D80" s="39"/>
      <c r="E80" s="39"/>
      <c r="F80" s="39"/>
    </row>
    <row r="81" customFormat="false" ht="15" hidden="false" customHeight="false" outlineLevel="0" collapsed="false">
      <c r="A81" s="37" t="str">
        <f aca="false">IF(B81="","",COUNTA($B$16:B81))</f>
        <v/>
      </c>
      <c r="B81" s="38"/>
      <c r="C81" s="39"/>
      <c r="D81" s="39"/>
      <c r="E81" s="39"/>
      <c r="F81" s="39"/>
    </row>
    <row r="82" customFormat="false" ht="15" hidden="false" customHeight="false" outlineLevel="0" collapsed="false">
      <c r="A82" s="37" t="str">
        <f aca="false">IF(B82="","",COUNTA($B$16:B82))</f>
        <v/>
      </c>
      <c r="B82" s="38"/>
      <c r="C82" s="39"/>
      <c r="D82" s="39"/>
      <c r="E82" s="39"/>
      <c r="F82" s="39"/>
    </row>
    <row r="83" customFormat="false" ht="15" hidden="false" customHeight="false" outlineLevel="0" collapsed="false">
      <c r="A83" s="37" t="str">
        <f aca="false">IF(B83="","",COUNTA($B$16:B83))</f>
        <v/>
      </c>
      <c r="B83" s="38"/>
      <c r="C83" s="39"/>
      <c r="D83" s="39"/>
      <c r="E83" s="39"/>
      <c r="F83" s="39"/>
    </row>
    <row r="84" customFormat="false" ht="15" hidden="false" customHeight="false" outlineLevel="0" collapsed="false">
      <c r="A84" s="37" t="str">
        <f aca="false">IF(B84="","",COUNTA($B$16:B84))</f>
        <v/>
      </c>
      <c r="B84" s="38"/>
      <c r="C84" s="39"/>
      <c r="D84" s="39"/>
      <c r="E84" s="39"/>
      <c r="F84" s="39"/>
    </row>
    <row r="85" customFormat="false" ht="15" hidden="false" customHeight="false" outlineLevel="0" collapsed="false">
      <c r="A85" s="37" t="str">
        <f aca="false">IF(B85="","",COUNTA($B$16:B85))</f>
        <v/>
      </c>
      <c r="B85" s="38"/>
      <c r="C85" s="39"/>
      <c r="D85" s="39"/>
      <c r="E85" s="39"/>
      <c r="F85" s="39"/>
    </row>
    <row r="86" customFormat="false" ht="15" hidden="false" customHeight="false" outlineLevel="0" collapsed="false">
      <c r="A86" s="37" t="str">
        <f aca="false">IF(B86="","",COUNTA($B$16:B86))</f>
        <v/>
      </c>
      <c r="B86" s="38"/>
      <c r="C86" s="39"/>
      <c r="D86" s="39"/>
      <c r="E86" s="39"/>
      <c r="F86" s="39"/>
    </row>
    <row r="87" customFormat="false" ht="15" hidden="false" customHeight="false" outlineLevel="0" collapsed="false">
      <c r="A87" s="37" t="str">
        <f aca="false">IF(B87="","",COUNTA($B$16:B87))</f>
        <v/>
      </c>
      <c r="B87" s="38"/>
      <c r="C87" s="39"/>
      <c r="D87" s="39"/>
      <c r="E87" s="39"/>
      <c r="F87" s="39"/>
    </row>
    <row r="88" customFormat="false" ht="15" hidden="false" customHeight="false" outlineLevel="0" collapsed="false">
      <c r="A88" s="37" t="str">
        <f aca="false">IF(B88="","",COUNTA($B$16:B88))</f>
        <v/>
      </c>
      <c r="B88" s="38"/>
      <c r="C88" s="39"/>
      <c r="D88" s="39"/>
      <c r="E88" s="39"/>
      <c r="F88" s="39"/>
    </row>
    <row r="89" customFormat="false" ht="15" hidden="false" customHeight="false" outlineLevel="0" collapsed="false">
      <c r="A89" s="37" t="str">
        <f aca="false">IF(B89="","",COUNTA($B$16:B89))</f>
        <v/>
      </c>
      <c r="B89" s="38"/>
      <c r="C89" s="39"/>
      <c r="D89" s="39"/>
      <c r="E89" s="39"/>
      <c r="F89" s="39"/>
    </row>
    <row r="90" customFormat="false" ht="15" hidden="false" customHeight="false" outlineLevel="0" collapsed="false">
      <c r="A90" s="37" t="str">
        <f aca="false">IF(B90="","",COUNTA($B$16:B90))</f>
        <v/>
      </c>
      <c r="B90" s="38"/>
      <c r="C90" s="39"/>
      <c r="D90" s="39"/>
      <c r="E90" s="39"/>
      <c r="F90" s="39"/>
    </row>
    <row r="91" customFormat="false" ht="15" hidden="false" customHeight="false" outlineLevel="0" collapsed="false">
      <c r="A91" s="37" t="str">
        <f aca="false">IF(B91="","",COUNTA($B$16:B91))</f>
        <v/>
      </c>
      <c r="B91" s="38"/>
      <c r="C91" s="39"/>
      <c r="D91" s="39"/>
      <c r="E91" s="39"/>
      <c r="F91" s="39"/>
    </row>
    <row r="92" customFormat="false" ht="15" hidden="false" customHeight="false" outlineLevel="0" collapsed="false">
      <c r="A92" s="37" t="str">
        <f aca="false">IF(B92="","",COUNTA($B$16:B92))</f>
        <v/>
      </c>
      <c r="B92" s="38"/>
      <c r="C92" s="39"/>
      <c r="D92" s="39"/>
      <c r="E92" s="39"/>
      <c r="F92" s="39"/>
    </row>
    <row r="93" customFormat="false" ht="15" hidden="false" customHeight="false" outlineLevel="0" collapsed="false">
      <c r="A93" s="37" t="str">
        <f aca="false">IF(B93="","",COUNTA($B$16:B93))</f>
        <v/>
      </c>
      <c r="B93" s="38"/>
      <c r="C93" s="39"/>
      <c r="D93" s="39"/>
      <c r="E93" s="39"/>
      <c r="F93" s="39"/>
    </row>
    <row r="94" customFormat="false" ht="15" hidden="false" customHeight="false" outlineLevel="0" collapsed="false">
      <c r="A94" s="37" t="str">
        <f aca="false">IF(B94="","",COUNTA($B$16:B94))</f>
        <v/>
      </c>
      <c r="B94" s="38"/>
      <c r="C94" s="39"/>
      <c r="D94" s="39"/>
      <c r="E94" s="39"/>
      <c r="F94" s="39"/>
    </row>
    <row r="95" customFormat="false" ht="15" hidden="false" customHeight="false" outlineLevel="0" collapsed="false">
      <c r="A95" s="37" t="str">
        <f aca="false">IF(B95="","",COUNTA($B$16:B95))</f>
        <v/>
      </c>
      <c r="B95" s="38"/>
      <c r="C95" s="39"/>
      <c r="D95" s="39"/>
      <c r="E95" s="39"/>
      <c r="F95" s="39"/>
    </row>
    <row r="96" customFormat="false" ht="15" hidden="false" customHeight="false" outlineLevel="0" collapsed="false">
      <c r="A96" s="37" t="str">
        <f aca="false">IF(B96="","",COUNTA($B$16:B96))</f>
        <v/>
      </c>
      <c r="B96" s="38"/>
      <c r="C96" s="39"/>
      <c r="D96" s="39"/>
      <c r="E96" s="39"/>
      <c r="F96" s="39"/>
    </row>
    <row r="97" customFormat="false" ht="15" hidden="false" customHeight="false" outlineLevel="0" collapsed="false">
      <c r="A97" s="37" t="str">
        <f aca="false">IF(B97="","",COUNTA($B$16:B97))</f>
        <v/>
      </c>
      <c r="B97" s="38"/>
      <c r="C97" s="39"/>
      <c r="D97" s="39"/>
      <c r="E97" s="39"/>
      <c r="F97" s="39"/>
    </row>
    <row r="98" customFormat="false" ht="15" hidden="false" customHeight="false" outlineLevel="0" collapsed="false">
      <c r="A98" s="37" t="str">
        <f aca="false">IF(B98="","",COUNTA($B$16:B98))</f>
        <v/>
      </c>
      <c r="B98" s="38"/>
      <c r="C98" s="39"/>
      <c r="D98" s="39"/>
      <c r="E98" s="39"/>
      <c r="F98" s="39"/>
    </row>
    <row r="99" customFormat="false" ht="15" hidden="false" customHeight="false" outlineLevel="0" collapsed="false">
      <c r="A99" s="37" t="str">
        <f aca="false">IF(B99="","",COUNTA($B$16:B99))</f>
        <v/>
      </c>
      <c r="B99" s="38"/>
      <c r="C99" s="39"/>
      <c r="D99" s="39"/>
      <c r="E99" s="39"/>
      <c r="F99" s="39"/>
    </row>
    <row r="100" customFormat="false" ht="15" hidden="false" customHeight="false" outlineLevel="0" collapsed="false">
      <c r="A100" s="37" t="str">
        <f aca="false">IF(B100="","",COUNTA($B$16:B100))</f>
        <v/>
      </c>
      <c r="B100" s="38"/>
      <c r="C100" s="39"/>
      <c r="D100" s="39"/>
      <c r="E100" s="39"/>
      <c r="F100" s="39"/>
    </row>
    <row r="101" customFormat="false" ht="15" hidden="false" customHeight="false" outlineLevel="0" collapsed="false">
      <c r="A101" s="37" t="str">
        <f aca="false">IF(B101="","",COUNTA($B$16:B101))</f>
        <v/>
      </c>
      <c r="B101" s="38"/>
      <c r="C101" s="39"/>
      <c r="D101" s="39"/>
      <c r="E101" s="39"/>
      <c r="F101" s="39"/>
    </row>
    <row r="102" customFormat="false" ht="15" hidden="false" customHeight="false" outlineLevel="0" collapsed="false">
      <c r="A102" s="37" t="str">
        <f aca="false">IF(B102="","",COUNTA($B$16:B102))</f>
        <v/>
      </c>
      <c r="B102" s="38"/>
      <c r="C102" s="39"/>
      <c r="D102" s="39"/>
      <c r="E102" s="39"/>
      <c r="F102" s="39"/>
    </row>
    <row r="103" customFormat="false" ht="15" hidden="false" customHeight="false" outlineLevel="0" collapsed="false">
      <c r="A103" s="37" t="str">
        <f aca="false">IF(B103="","",COUNTA($B$16:B103))</f>
        <v/>
      </c>
      <c r="B103" s="38"/>
      <c r="C103" s="39"/>
      <c r="D103" s="39"/>
      <c r="E103" s="39"/>
      <c r="F103" s="39"/>
    </row>
    <row r="104" customFormat="false" ht="15" hidden="false" customHeight="false" outlineLevel="0" collapsed="false">
      <c r="A104" s="37" t="str">
        <f aca="false">IF(B104="","",COUNTA($B$16:B104))</f>
        <v/>
      </c>
      <c r="B104" s="38"/>
      <c r="C104" s="39"/>
      <c r="D104" s="39"/>
      <c r="E104" s="39"/>
      <c r="F104" s="39"/>
    </row>
    <row r="105" customFormat="false" ht="15" hidden="false" customHeight="false" outlineLevel="0" collapsed="false">
      <c r="A105" s="37" t="str">
        <f aca="false">IF(B105="","",COUNTA($B$16:B105))</f>
        <v/>
      </c>
      <c r="B105" s="38"/>
      <c r="C105" s="39"/>
      <c r="D105" s="39"/>
      <c r="E105" s="39"/>
      <c r="F105" s="39"/>
    </row>
    <row r="106" customFormat="false" ht="15" hidden="false" customHeight="false" outlineLevel="0" collapsed="false">
      <c r="A106" s="37" t="str">
        <f aca="false">IF(B106="","",COUNTA($B$16:B106))</f>
        <v/>
      </c>
      <c r="B106" s="38"/>
      <c r="C106" s="39"/>
      <c r="D106" s="39"/>
      <c r="E106" s="39"/>
      <c r="F106" s="39"/>
    </row>
    <row r="107" customFormat="false" ht="15" hidden="false" customHeight="false" outlineLevel="0" collapsed="false">
      <c r="A107" s="37" t="str">
        <f aca="false">IF(B107="","",COUNTA($B$16:B107))</f>
        <v/>
      </c>
      <c r="B107" s="38"/>
      <c r="C107" s="39"/>
      <c r="D107" s="39"/>
      <c r="E107" s="39"/>
      <c r="F107" s="39"/>
    </row>
    <row r="108" customFormat="false" ht="15" hidden="false" customHeight="false" outlineLevel="0" collapsed="false">
      <c r="A108" s="37" t="str">
        <f aca="false">IF(B108="","",COUNTA($B$16:B108))</f>
        <v/>
      </c>
      <c r="B108" s="38"/>
      <c r="C108" s="39"/>
      <c r="D108" s="39"/>
      <c r="E108" s="39"/>
      <c r="F108" s="39"/>
    </row>
    <row r="109" customFormat="false" ht="15" hidden="false" customHeight="false" outlineLevel="0" collapsed="false">
      <c r="A109" s="37" t="str">
        <f aca="false">IF(B109="","",COUNTA($B$16:B109))</f>
        <v/>
      </c>
      <c r="B109" s="38"/>
      <c r="C109" s="39"/>
      <c r="D109" s="39"/>
      <c r="E109" s="39"/>
      <c r="F109" s="39"/>
    </row>
    <row r="110" customFormat="false" ht="15" hidden="false" customHeight="false" outlineLevel="0" collapsed="false">
      <c r="A110" s="37" t="str">
        <f aca="false">IF(B110="","",COUNTA($B$16:B110))</f>
        <v/>
      </c>
      <c r="B110" s="38"/>
      <c r="C110" s="39"/>
      <c r="D110" s="39"/>
      <c r="E110" s="39"/>
      <c r="F110" s="39"/>
    </row>
    <row r="111" customFormat="false" ht="15" hidden="false" customHeight="false" outlineLevel="0" collapsed="false">
      <c r="A111" s="37" t="str">
        <f aca="false">IF(B111="","",COUNTA($B$16:B111))</f>
        <v/>
      </c>
      <c r="B111" s="38"/>
      <c r="C111" s="39"/>
      <c r="D111" s="39"/>
      <c r="E111" s="39"/>
      <c r="F111" s="39"/>
    </row>
    <row r="112" customFormat="false" ht="15" hidden="false" customHeight="false" outlineLevel="0" collapsed="false">
      <c r="A112" s="37" t="str">
        <f aca="false">IF(B112="","",COUNTA($B$16:B112))</f>
        <v/>
      </c>
      <c r="B112" s="38"/>
      <c r="C112" s="39"/>
      <c r="D112" s="39"/>
      <c r="E112" s="39"/>
      <c r="F112" s="39"/>
    </row>
    <row r="113" customFormat="false" ht="15" hidden="false" customHeight="false" outlineLevel="0" collapsed="false">
      <c r="A113" s="37" t="str">
        <f aca="false">IF(B113="","",COUNTA($B$16:B113))</f>
        <v/>
      </c>
      <c r="B113" s="38"/>
      <c r="C113" s="39"/>
      <c r="D113" s="39"/>
      <c r="E113" s="39"/>
      <c r="F113" s="39"/>
    </row>
    <row r="114" customFormat="false" ht="15" hidden="false" customHeight="false" outlineLevel="0" collapsed="false">
      <c r="A114" s="37" t="str">
        <f aca="false">IF(B114="","",COUNTA($B$16:B114))</f>
        <v/>
      </c>
      <c r="B114" s="38"/>
      <c r="C114" s="39"/>
      <c r="D114" s="39"/>
      <c r="E114" s="39"/>
      <c r="F114" s="39"/>
    </row>
    <row r="115" customFormat="false" ht="15" hidden="false" customHeight="false" outlineLevel="0" collapsed="false">
      <c r="A115" s="37" t="str">
        <f aca="false">IF(B115="","",COUNTA($B$16:B115))</f>
        <v/>
      </c>
      <c r="B115" s="38"/>
      <c r="C115" s="39"/>
      <c r="D115" s="39"/>
      <c r="E115" s="39"/>
      <c r="F115" s="39"/>
    </row>
    <row r="116" customFormat="false" ht="15" hidden="false" customHeight="false" outlineLevel="0" collapsed="false">
      <c r="A116" s="37" t="str">
        <f aca="false">IF(B116="","",COUNTA($B$16:B116))</f>
        <v/>
      </c>
      <c r="B116" s="38"/>
      <c r="C116" s="39"/>
      <c r="D116" s="39"/>
      <c r="E116" s="39"/>
      <c r="F116" s="39"/>
    </row>
    <row r="117" customFormat="false" ht="15" hidden="false" customHeight="false" outlineLevel="0" collapsed="false">
      <c r="A117" s="37" t="str">
        <f aca="false">IF(B117="","",COUNTA($B$16:B117))</f>
        <v/>
      </c>
      <c r="B117" s="38"/>
      <c r="C117" s="39"/>
      <c r="D117" s="39"/>
      <c r="E117" s="39"/>
      <c r="F117" s="39"/>
    </row>
    <row r="118" customFormat="false" ht="15" hidden="false" customHeight="false" outlineLevel="0" collapsed="false">
      <c r="A118" s="37" t="str">
        <f aca="false">IF(B118="","",COUNTA($B$16:B118))</f>
        <v/>
      </c>
      <c r="B118" s="38"/>
      <c r="C118" s="39"/>
      <c r="D118" s="39"/>
      <c r="E118" s="39"/>
      <c r="F118" s="39"/>
    </row>
    <row r="119" customFormat="false" ht="15" hidden="false" customHeight="false" outlineLevel="0" collapsed="false">
      <c r="A119" s="37" t="str">
        <f aca="false">IF(B119="","",COUNTA($B$16:B119))</f>
        <v/>
      </c>
      <c r="B119" s="38"/>
      <c r="C119" s="39"/>
      <c r="D119" s="39"/>
      <c r="E119" s="39"/>
      <c r="F119" s="39"/>
    </row>
    <row r="120" customFormat="false" ht="15" hidden="false" customHeight="false" outlineLevel="0" collapsed="false">
      <c r="A120" s="37" t="str">
        <f aca="false">IF(B120="","",COUNTA($B$16:B120))</f>
        <v/>
      </c>
      <c r="B120" s="38"/>
      <c r="C120" s="39"/>
      <c r="D120" s="39"/>
      <c r="E120" s="39"/>
      <c r="F120" s="39"/>
    </row>
    <row r="121" customFormat="false" ht="15" hidden="false" customHeight="false" outlineLevel="0" collapsed="false">
      <c r="A121" s="37" t="str">
        <f aca="false">IF(B121="","",COUNTA($B$16:B121))</f>
        <v/>
      </c>
      <c r="B121" s="38"/>
      <c r="C121" s="39"/>
      <c r="D121" s="39"/>
      <c r="E121" s="39"/>
      <c r="F121" s="39"/>
    </row>
    <row r="122" customFormat="false" ht="15" hidden="false" customHeight="false" outlineLevel="0" collapsed="false">
      <c r="A122" s="37" t="str">
        <f aca="false">IF(B122="","",COUNTA($B$16:B122))</f>
        <v/>
      </c>
      <c r="B122" s="38"/>
      <c r="C122" s="39"/>
      <c r="D122" s="39"/>
      <c r="E122" s="39"/>
      <c r="F122" s="39"/>
    </row>
    <row r="123" customFormat="false" ht="15" hidden="false" customHeight="false" outlineLevel="0" collapsed="false">
      <c r="A123" s="37" t="str">
        <f aca="false">IF(B123="","",COUNTA($B$16:B123))</f>
        <v/>
      </c>
      <c r="B123" s="38"/>
      <c r="C123" s="39"/>
      <c r="D123" s="39"/>
      <c r="E123" s="39"/>
      <c r="F123" s="39"/>
    </row>
    <row r="124" customFormat="false" ht="15" hidden="false" customHeight="false" outlineLevel="0" collapsed="false">
      <c r="A124" s="37" t="str">
        <f aca="false">IF(B124="","",COUNTA($B$16:B124))</f>
        <v/>
      </c>
      <c r="B124" s="38"/>
      <c r="C124" s="39"/>
      <c r="D124" s="39"/>
      <c r="E124" s="39"/>
      <c r="F124" s="39"/>
    </row>
    <row r="125" customFormat="false" ht="15" hidden="false" customHeight="false" outlineLevel="0" collapsed="false">
      <c r="A125" s="37" t="str">
        <f aca="false">IF(B125="","",COUNTA($B$16:B125))</f>
        <v/>
      </c>
      <c r="B125" s="38"/>
      <c r="C125" s="39"/>
      <c r="D125" s="39"/>
      <c r="E125" s="39"/>
      <c r="F125" s="39"/>
    </row>
    <row r="126" customFormat="false" ht="15" hidden="false" customHeight="false" outlineLevel="0" collapsed="false">
      <c r="A126" s="37" t="str">
        <f aca="false">IF(B126="","",COUNTA($B$16:B126))</f>
        <v/>
      </c>
      <c r="B126" s="38"/>
      <c r="C126" s="39"/>
      <c r="D126" s="39"/>
      <c r="E126" s="39"/>
      <c r="F126" s="39"/>
    </row>
    <row r="127" customFormat="false" ht="15" hidden="false" customHeight="false" outlineLevel="0" collapsed="false">
      <c r="A127" s="37" t="str">
        <f aca="false">IF(B127="","",COUNTA($B$16:B127))</f>
        <v/>
      </c>
      <c r="B127" s="38"/>
      <c r="C127" s="39"/>
      <c r="D127" s="39"/>
      <c r="E127" s="39"/>
      <c r="F127" s="39"/>
    </row>
    <row r="128" customFormat="false" ht="15" hidden="false" customHeight="false" outlineLevel="0" collapsed="false">
      <c r="A128" s="37" t="str">
        <f aca="false">IF(B128="","",COUNTA($B$16:B128))</f>
        <v/>
      </c>
      <c r="B128" s="38"/>
      <c r="C128" s="39"/>
      <c r="D128" s="39"/>
      <c r="E128" s="39"/>
      <c r="F128" s="39"/>
    </row>
    <row r="129" customFormat="false" ht="15" hidden="false" customHeight="false" outlineLevel="0" collapsed="false">
      <c r="A129" s="37" t="str">
        <f aca="false">IF(B129="","",COUNTA($B$16:B129))</f>
        <v/>
      </c>
      <c r="B129" s="38"/>
      <c r="C129" s="39"/>
      <c r="D129" s="39"/>
      <c r="E129" s="39"/>
      <c r="F129" s="39"/>
    </row>
    <row r="130" customFormat="false" ht="15" hidden="false" customHeight="false" outlineLevel="0" collapsed="false">
      <c r="A130" s="37" t="str">
        <f aca="false">IF(B130="","",COUNTA($B$16:B130))</f>
        <v/>
      </c>
      <c r="B130" s="38"/>
      <c r="C130" s="39"/>
      <c r="D130" s="39"/>
      <c r="E130" s="39"/>
      <c r="F130" s="39"/>
    </row>
    <row r="131" customFormat="false" ht="15" hidden="false" customHeight="false" outlineLevel="0" collapsed="false">
      <c r="A131" s="37" t="str">
        <f aca="false">IF(B131="","",COUNTA($B$16:B131))</f>
        <v/>
      </c>
      <c r="B131" s="38"/>
      <c r="C131" s="39"/>
      <c r="D131" s="39"/>
      <c r="E131" s="39"/>
      <c r="F131" s="39"/>
    </row>
    <row r="132" customFormat="false" ht="15" hidden="false" customHeight="false" outlineLevel="0" collapsed="false">
      <c r="A132" s="37" t="str">
        <f aca="false">IF(B132="","",COUNTA($B$16:B132))</f>
        <v/>
      </c>
      <c r="B132" s="38"/>
      <c r="C132" s="39"/>
      <c r="D132" s="39"/>
      <c r="E132" s="39"/>
      <c r="F132" s="39"/>
    </row>
    <row r="133" customFormat="false" ht="15" hidden="false" customHeight="false" outlineLevel="0" collapsed="false">
      <c r="A133" s="37" t="str">
        <f aca="false">IF(B133="","",COUNTA($B$16:B133))</f>
        <v/>
      </c>
      <c r="B133" s="38"/>
      <c r="C133" s="39"/>
      <c r="D133" s="39"/>
      <c r="E133" s="39"/>
      <c r="F133" s="39"/>
    </row>
    <row r="134" customFormat="false" ht="15" hidden="false" customHeight="false" outlineLevel="0" collapsed="false">
      <c r="A134" s="37" t="str">
        <f aca="false">IF(B134="","",COUNTA($B$16:B134))</f>
        <v/>
      </c>
      <c r="B134" s="38"/>
      <c r="C134" s="39"/>
      <c r="D134" s="39"/>
      <c r="E134" s="39"/>
      <c r="F134" s="39"/>
    </row>
    <row r="135" customFormat="false" ht="15" hidden="false" customHeight="false" outlineLevel="0" collapsed="false">
      <c r="A135" s="37" t="str">
        <f aca="false">IF(B135="","",COUNTA($B$16:B135))</f>
        <v/>
      </c>
      <c r="B135" s="38"/>
      <c r="C135" s="39"/>
      <c r="D135" s="39"/>
      <c r="E135" s="39"/>
      <c r="F135" s="39"/>
    </row>
    <row r="136" customFormat="false" ht="15" hidden="false" customHeight="false" outlineLevel="0" collapsed="false">
      <c r="A136" s="37" t="str">
        <f aca="false">IF(B136="","",COUNTA($B$16:B136))</f>
        <v/>
      </c>
      <c r="B136" s="38"/>
      <c r="C136" s="39"/>
      <c r="D136" s="39"/>
      <c r="E136" s="39"/>
      <c r="F136" s="39"/>
    </row>
    <row r="137" customFormat="false" ht="15" hidden="false" customHeight="false" outlineLevel="0" collapsed="false">
      <c r="A137" s="37" t="str">
        <f aca="false">IF(B137="","",COUNTA($B$16:B137))</f>
        <v/>
      </c>
      <c r="B137" s="38"/>
      <c r="C137" s="39"/>
      <c r="D137" s="39"/>
      <c r="E137" s="39"/>
      <c r="F137" s="39"/>
    </row>
    <row r="138" customFormat="false" ht="15" hidden="false" customHeight="false" outlineLevel="0" collapsed="false">
      <c r="A138" s="37" t="str">
        <f aca="false">IF(B138="","",COUNTA($B$16:B138))</f>
        <v/>
      </c>
      <c r="B138" s="38"/>
      <c r="C138" s="39"/>
      <c r="D138" s="39"/>
      <c r="E138" s="39"/>
      <c r="F138" s="39"/>
    </row>
    <row r="139" customFormat="false" ht="15" hidden="false" customHeight="false" outlineLevel="0" collapsed="false">
      <c r="A139" s="37" t="str">
        <f aca="false">IF(B139="","",COUNTA($B$16:B139))</f>
        <v/>
      </c>
      <c r="B139" s="38"/>
      <c r="C139" s="39"/>
      <c r="D139" s="39"/>
      <c r="E139" s="39"/>
      <c r="F139" s="39"/>
    </row>
    <row r="140" customFormat="false" ht="15" hidden="false" customHeight="false" outlineLevel="0" collapsed="false">
      <c r="A140" s="37" t="str">
        <f aca="false">IF(B140="","",COUNTA($B$16:B140))</f>
        <v/>
      </c>
      <c r="B140" s="38"/>
      <c r="C140" s="39"/>
      <c r="D140" s="39"/>
      <c r="E140" s="39"/>
      <c r="F140" s="39"/>
    </row>
    <row r="141" customFormat="false" ht="15" hidden="false" customHeight="false" outlineLevel="0" collapsed="false">
      <c r="A141" s="37" t="str">
        <f aca="false">IF(B141="","",COUNTA($B$16:B141))</f>
        <v/>
      </c>
      <c r="B141" s="38"/>
      <c r="C141" s="39"/>
      <c r="D141" s="39"/>
      <c r="E141" s="39"/>
      <c r="F141" s="39"/>
    </row>
    <row r="142" customFormat="false" ht="15" hidden="false" customHeight="false" outlineLevel="0" collapsed="false">
      <c r="A142" s="37" t="str">
        <f aca="false">IF(B142="","",COUNTA($B$16:B142))</f>
        <v/>
      </c>
      <c r="B142" s="38"/>
      <c r="C142" s="39"/>
      <c r="D142" s="39"/>
      <c r="E142" s="39"/>
      <c r="F142" s="39"/>
    </row>
    <row r="143" customFormat="false" ht="15" hidden="false" customHeight="false" outlineLevel="0" collapsed="false">
      <c r="A143" s="37" t="str">
        <f aca="false">IF(B143="","",COUNTA($B$16:B143))</f>
        <v/>
      </c>
      <c r="B143" s="38"/>
      <c r="C143" s="39"/>
      <c r="D143" s="39"/>
      <c r="E143" s="39"/>
      <c r="F143" s="39"/>
    </row>
    <row r="144" customFormat="false" ht="15" hidden="false" customHeight="false" outlineLevel="0" collapsed="false">
      <c r="A144" s="37" t="str">
        <f aca="false">IF(B144="","",COUNTA($B$16:B144))</f>
        <v/>
      </c>
      <c r="B144" s="38"/>
      <c r="C144" s="39"/>
      <c r="D144" s="39"/>
      <c r="E144" s="39"/>
      <c r="F144" s="39"/>
    </row>
    <row r="145" customFormat="false" ht="15" hidden="false" customHeight="false" outlineLevel="0" collapsed="false">
      <c r="A145" s="37" t="str">
        <f aca="false">IF(B145="","",COUNTA($B$16:B145))</f>
        <v/>
      </c>
      <c r="B145" s="38"/>
      <c r="C145" s="39"/>
      <c r="D145" s="39"/>
      <c r="E145" s="39"/>
      <c r="F145" s="39"/>
    </row>
    <row r="146" customFormat="false" ht="15" hidden="false" customHeight="false" outlineLevel="0" collapsed="false">
      <c r="A146" s="37" t="str">
        <f aca="false">IF(B146="","",COUNTA($B$16:B146))</f>
        <v/>
      </c>
      <c r="B146" s="38"/>
      <c r="C146" s="39"/>
      <c r="D146" s="39"/>
      <c r="E146" s="39"/>
      <c r="F146" s="39"/>
    </row>
    <row r="147" customFormat="false" ht="15" hidden="false" customHeight="false" outlineLevel="0" collapsed="false">
      <c r="A147" s="37" t="str">
        <f aca="false">IF(B147="","",COUNTA($B$16:B147))</f>
        <v/>
      </c>
      <c r="B147" s="38"/>
      <c r="C147" s="39"/>
      <c r="D147" s="39"/>
      <c r="E147" s="39"/>
      <c r="F147" s="39"/>
    </row>
    <row r="148" customFormat="false" ht="15" hidden="false" customHeight="false" outlineLevel="0" collapsed="false">
      <c r="A148" s="37" t="str">
        <f aca="false">IF(B148="","",COUNTA($B$16:B148))</f>
        <v/>
      </c>
      <c r="B148" s="38"/>
      <c r="C148" s="39"/>
      <c r="D148" s="39"/>
      <c r="E148" s="39"/>
      <c r="F148" s="39"/>
    </row>
    <row r="149" customFormat="false" ht="15" hidden="false" customHeight="false" outlineLevel="0" collapsed="false">
      <c r="A149" s="37" t="str">
        <f aca="false">IF(B149="","",COUNTA($B$16:B149))</f>
        <v/>
      </c>
      <c r="B149" s="38"/>
      <c r="C149" s="39"/>
      <c r="D149" s="39"/>
      <c r="E149" s="39"/>
      <c r="F149" s="39"/>
    </row>
    <row r="150" customFormat="false" ht="15" hidden="false" customHeight="false" outlineLevel="0" collapsed="false">
      <c r="A150" s="37" t="str">
        <f aca="false">IF(B150="","",COUNTA($B$16:B150))</f>
        <v/>
      </c>
      <c r="B150" s="38"/>
      <c r="C150" s="39"/>
      <c r="D150" s="39"/>
      <c r="E150" s="39"/>
      <c r="F150" s="39"/>
    </row>
    <row r="151" customFormat="false" ht="15" hidden="false" customHeight="false" outlineLevel="0" collapsed="false">
      <c r="A151" s="37" t="str">
        <f aca="false">IF(B151="","",COUNTA($B$16:B151))</f>
        <v/>
      </c>
      <c r="B151" s="38"/>
      <c r="C151" s="39"/>
      <c r="D151" s="39"/>
      <c r="E151" s="39"/>
      <c r="F151" s="39"/>
    </row>
    <row r="152" customFormat="false" ht="15" hidden="false" customHeight="false" outlineLevel="0" collapsed="false">
      <c r="A152" s="37" t="str">
        <f aca="false">IF(B152="","",COUNTA($B$16:B152))</f>
        <v/>
      </c>
      <c r="B152" s="38"/>
      <c r="C152" s="39"/>
      <c r="D152" s="39"/>
      <c r="E152" s="39"/>
      <c r="F152" s="39"/>
    </row>
    <row r="153" customFormat="false" ht="15" hidden="false" customHeight="false" outlineLevel="0" collapsed="false">
      <c r="A153" s="37" t="str">
        <f aca="false">IF(B153="","",COUNTA($B$16:B153))</f>
        <v/>
      </c>
      <c r="B153" s="38"/>
      <c r="C153" s="39"/>
      <c r="D153" s="39"/>
      <c r="E153" s="39"/>
      <c r="F153" s="39"/>
    </row>
    <row r="154" customFormat="false" ht="15" hidden="false" customHeight="false" outlineLevel="0" collapsed="false">
      <c r="A154" s="37" t="str">
        <f aca="false">IF(B154="","",COUNTA($B$16:B154))</f>
        <v/>
      </c>
      <c r="B154" s="38"/>
      <c r="C154" s="39"/>
      <c r="D154" s="39"/>
      <c r="E154" s="39"/>
      <c r="F154" s="39"/>
    </row>
    <row r="155" customFormat="false" ht="15" hidden="false" customHeight="false" outlineLevel="0" collapsed="false">
      <c r="A155" s="37" t="str">
        <f aca="false">IF(B155="","",COUNTA($B$16:B155))</f>
        <v/>
      </c>
      <c r="B155" s="38"/>
      <c r="C155" s="39"/>
      <c r="D155" s="39"/>
      <c r="E155" s="39"/>
      <c r="F155" s="39"/>
    </row>
    <row r="156" customFormat="false" ht="15" hidden="false" customHeight="false" outlineLevel="0" collapsed="false">
      <c r="A156" s="37" t="str">
        <f aca="false">IF(B156="","",COUNTA($B$16:B156))</f>
        <v/>
      </c>
      <c r="B156" s="38"/>
      <c r="C156" s="39"/>
      <c r="D156" s="39"/>
      <c r="E156" s="39"/>
      <c r="F156" s="39"/>
    </row>
    <row r="157" customFormat="false" ht="15" hidden="false" customHeight="false" outlineLevel="0" collapsed="false">
      <c r="A157" s="37" t="str">
        <f aca="false">IF(B157="","",COUNTA($B$16:B157))</f>
        <v/>
      </c>
      <c r="B157" s="38"/>
      <c r="C157" s="39"/>
      <c r="D157" s="39"/>
      <c r="E157" s="39"/>
      <c r="F157" s="39"/>
    </row>
    <row r="158" customFormat="false" ht="15" hidden="false" customHeight="false" outlineLevel="0" collapsed="false">
      <c r="A158" s="37" t="str">
        <f aca="false">IF(B158="","",COUNTA($B$16:B158))</f>
        <v/>
      </c>
      <c r="B158" s="38"/>
      <c r="C158" s="39"/>
      <c r="D158" s="39"/>
      <c r="E158" s="39"/>
      <c r="F158" s="39"/>
    </row>
    <row r="159" customFormat="false" ht="15" hidden="false" customHeight="false" outlineLevel="0" collapsed="false">
      <c r="A159" s="37" t="str">
        <f aca="false">IF(B159="","",COUNTA($B$16:B159))</f>
        <v/>
      </c>
      <c r="B159" s="38"/>
      <c r="C159" s="39"/>
      <c r="D159" s="39"/>
      <c r="E159" s="39"/>
      <c r="F159" s="39"/>
    </row>
    <row r="160" customFormat="false" ht="15" hidden="false" customHeight="false" outlineLevel="0" collapsed="false">
      <c r="A160" s="37" t="str">
        <f aca="false">IF(B160="","",COUNTA($B$16:B160))</f>
        <v/>
      </c>
      <c r="B160" s="38"/>
      <c r="C160" s="39"/>
      <c r="D160" s="39"/>
      <c r="E160" s="39"/>
      <c r="F160" s="39"/>
    </row>
    <row r="161" customFormat="false" ht="15" hidden="false" customHeight="false" outlineLevel="0" collapsed="false">
      <c r="A161" s="37" t="str">
        <f aca="false">IF(B161="","",COUNTA($B$16:B161))</f>
        <v/>
      </c>
      <c r="B161" s="38"/>
      <c r="C161" s="39"/>
      <c r="D161" s="39"/>
      <c r="E161" s="39"/>
      <c r="F161" s="39"/>
    </row>
    <row r="162" customFormat="false" ht="15" hidden="false" customHeight="false" outlineLevel="0" collapsed="false">
      <c r="A162" s="37" t="str">
        <f aca="false">IF(B162="","",COUNTA($B$16:B162))</f>
        <v/>
      </c>
      <c r="B162" s="38"/>
      <c r="C162" s="39"/>
      <c r="D162" s="39"/>
      <c r="E162" s="39"/>
      <c r="F162" s="39"/>
    </row>
    <row r="163" customFormat="false" ht="15" hidden="false" customHeight="false" outlineLevel="0" collapsed="false">
      <c r="A163" s="37" t="str">
        <f aca="false">IF(B163="","",COUNTA($B$16:B163))</f>
        <v/>
      </c>
      <c r="B163" s="38"/>
      <c r="C163" s="39"/>
      <c r="D163" s="39"/>
      <c r="E163" s="39"/>
      <c r="F163" s="39"/>
    </row>
    <row r="164" customFormat="false" ht="15" hidden="false" customHeight="false" outlineLevel="0" collapsed="false">
      <c r="A164" s="37" t="str">
        <f aca="false">IF(B164="","",COUNTA($B$16:B164))</f>
        <v/>
      </c>
      <c r="B164" s="38"/>
      <c r="C164" s="39"/>
      <c r="D164" s="39"/>
      <c r="E164" s="39"/>
      <c r="F164" s="39"/>
    </row>
    <row r="165" customFormat="false" ht="15" hidden="false" customHeight="false" outlineLevel="0" collapsed="false">
      <c r="A165" s="37" t="str">
        <f aca="false">IF(B165="","",COUNTA($B$16:B165))</f>
        <v/>
      </c>
      <c r="B165" s="38"/>
      <c r="C165" s="39"/>
      <c r="D165" s="39"/>
      <c r="E165" s="39"/>
      <c r="F165" s="39"/>
    </row>
    <row r="166" customFormat="false" ht="15" hidden="false" customHeight="false" outlineLevel="0" collapsed="false">
      <c r="A166" s="37" t="str">
        <f aca="false">IF(B166="","",COUNTA($B$16:B166))</f>
        <v/>
      </c>
      <c r="B166" s="38"/>
      <c r="C166" s="39"/>
      <c r="D166" s="39"/>
      <c r="E166" s="39"/>
      <c r="F166" s="39"/>
    </row>
    <row r="167" customFormat="false" ht="15" hidden="false" customHeight="false" outlineLevel="0" collapsed="false">
      <c r="A167" s="37" t="str">
        <f aca="false">IF(B167="","",COUNTA($B$16:B167))</f>
        <v/>
      </c>
      <c r="B167" s="38"/>
      <c r="C167" s="39"/>
      <c r="D167" s="39"/>
      <c r="E167" s="39"/>
      <c r="F167" s="39"/>
    </row>
    <row r="168" customFormat="false" ht="15" hidden="false" customHeight="false" outlineLevel="0" collapsed="false">
      <c r="A168" s="37" t="str">
        <f aca="false">IF(B168="","",COUNTA($B$16:B168))</f>
        <v/>
      </c>
      <c r="B168" s="38"/>
      <c r="C168" s="39"/>
      <c r="D168" s="39"/>
      <c r="E168" s="39"/>
      <c r="F168" s="39"/>
    </row>
    <row r="169" customFormat="false" ht="15" hidden="false" customHeight="false" outlineLevel="0" collapsed="false">
      <c r="A169" s="37" t="str">
        <f aca="false">IF(B169="","",COUNTA($B$16:B169))</f>
        <v/>
      </c>
      <c r="B169" s="38"/>
      <c r="C169" s="39"/>
      <c r="D169" s="39"/>
      <c r="E169" s="39"/>
      <c r="F169" s="39"/>
    </row>
    <row r="170" customFormat="false" ht="15" hidden="false" customHeight="false" outlineLevel="0" collapsed="false">
      <c r="A170" s="37" t="str">
        <f aca="false">IF(B170="","",COUNTA($B$16:B170))</f>
        <v/>
      </c>
      <c r="B170" s="38"/>
      <c r="C170" s="39"/>
      <c r="D170" s="39"/>
      <c r="E170" s="39"/>
      <c r="F170" s="39"/>
    </row>
    <row r="171" customFormat="false" ht="15" hidden="false" customHeight="false" outlineLevel="0" collapsed="false">
      <c r="A171" s="37" t="str">
        <f aca="false">IF(B171="","",COUNTA($B$16:B171))</f>
        <v/>
      </c>
      <c r="B171" s="38"/>
      <c r="C171" s="39"/>
      <c r="D171" s="39"/>
      <c r="E171" s="39"/>
      <c r="F171" s="39"/>
    </row>
    <row r="172" customFormat="false" ht="15" hidden="false" customHeight="false" outlineLevel="0" collapsed="false">
      <c r="A172" s="37" t="str">
        <f aca="false">IF(B172="","",COUNTA($B$16:B172))</f>
        <v/>
      </c>
      <c r="B172" s="38"/>
      <c r="C172" s="39"/>
      <c r="D172" s="39"/>
      <c r="E172" s="39"/>
      <c r="F172" s="39"/>
    </row>
    <row r="173" customFormat="false" ht="15" hidden="false" customHeight="false" outlineLevel="0" collapsed="false">
      <c r="A173" s="37" t="str">
        <f aca="false">IF(B173="","",COUNTA($B$16:B173))</f>
        <v/>
      </c>
      <c r="B173" s="38"/>
      <c r="C173" s="39"/>
      <c r="D173" s="39"/>
      <c r="E173" s="39"/>
      <c r="F173" s="39"/>
    </row>
    <row r="174" customFormat="false" ht="15" hidden="false" customHeight="false" outlineLevel="0" collapsed="false">
      <c r="A174" s="37" t="str">
        <f aca="false">IF(B174="","",COUNTA($B$16:B174))</f>
        <v/>
      </c>
      <c r="B174" s="38"/>
      <c r="C174" s="39"/>
      <c r="D174" s="39"/>
      <c r="E174" s="39"/>
      <c r="F174" s="39"/>
    </row>
    <row r="175" customFormat="false" ht="15" hidden="false" customHeight="false" outlineLevel="0" collapsed="false">
      <c r="A175" s="37" t="str">
        <f aca="false">IF(B175="","",COUNTA($B$16:B175))</f>
        <v/>
      </c>
      <c r="B175" s="38"/>
      <c r="C175" s="39"/>
      <c r="D175" s="39"/>
      <c r="E175" s="39"/>
      <c r="F175" s="39"/>
    </row>
    <row r="176" customFormat="false" ht="15" hidden="false" customHeight="false" outlineLevel="0" collapsed="false">
      <c r="A176" s="37" t="str">
        <f aca="false">IF(B176="","",COUNTA($B$16:B176))</f>
        <v/>
      </c>
      <c r="B176" s="38"/>
      <c r="C176" s="39"/>
      <c r="D176" s="39"/>
      <c r="E176" s="39"/>
      <c r="F176" s="39"/>
    </row>
    <row r="177" customFormat="false" ht="15" hidden="false" customHeight="false" outlineLevel="0" collapsed="false">
      <c r="A177" s="37" t="str">
        <f aca="false">IF(B177="","",COUNTA($B$16:B177))</f>
        <v/>
      </c>
      <c r="B177" s="38"/>
      <c r="C177" s="39"/>
      <c r="D177" s="39"/>
      <c r="E177" s="39"/>
      <c r="F177" s="39"/>
    </row>
    <row r="178" customFormat="false" ht="15" hidden="false" customHeight="false" outlineLevel="0" collapsed="false">
      <c r="A178" s="37" t="str">
        <f aca="false">IF(B178="","",COUNTA($B$16:B178))</f>
        <v/>
      </c>
      <c r="B178" s="38"/>
      <c r="C178" s="39"/>
      <c r="D178" s="39"/>
      <c r="E178" s="39"/>
      <c r="F178" s="39"/>
    </row>
    <row r="179" customFormat="false" ht="15" hidden="false" customHeight="false" outlineLevel="0" collapsed="false">
      <c r="A179" s="37" t="str">
        <f aca="false">IF(B179="","",COUNTA($B$16:B179))</f>
        <v/>
      </c>
      <c r="B179" s="38"/>
      <c r="C179" s="39"/>
      <c r="D179" s="39"/>
      <c r="E179" s="39"/>
      <c r="F179" s="39"/>
    </row>
    <row r="180" customFormat="false" ht="15" hidden="false" customHeight="false" outlineLevel="0" collapsed="false">
      <c r="A180" s="37" t="str">
        <f aca="false">IF(B180="","",COUNTA($B$16:B180))</f>
        <v/>
      </c>
      <c r="B180" s="38"/>
      <c r="C180" s="39"/>
      <c r="D180" s="39"/>
      <c r="E180" s="39"/>
      <c r="F180" s="39"/>
    </row>
    <row r="181" customFormat="false" ht="15" hidden="false" customHeight="false" outlineLevel="0" collapsed="false">
      <c r="A181" s="37" t="str">
        <f aca="false">IF(B181="","",COUNTA($B$16:B181))</f>
        <v/>
      </c>
      <c r="B181" s="38"/>
      <c r="C181" s="39"/>
      <c r="D181" s="39"/>
      <c r="E181" s="39"/>
      <c r="F181" s="39"/>
    </row>
    <row r="182" customFormat="false" ht="15" hidden="false" customHeight="false" outlineLevel="0" collapsed="false">
      <c r="A182" s="37" t="str">
        <f aca="false">IF(B182="","",COUNTA($B$16:B182))</f>
        <v/>
      </c>
      <c r="B182" s="38"/>
      <c r="C182" s="39"/>
      <c r="D182" s="39"/>
      <c r="E182" s="39"/>
      <c r="F182" s="39"/>
    </row>
    <row r="183" customFormat="false" ht="15" hidden="false" customHeight="false" outlineLevel="0" collapsed="false">
      <c r="A183" s="37" t="str">
        <f aca="false">IF(B183="","",COUNTA($B$16:B183))</f>
        <v/>
      </c>
      <c r="B183" s="38"/>
      <c r="C183" s="39"/>
      <c r="D183" s="39"/>
      <c r="E183" s="39"/>
      <c r="F183" s="39"/>
    </row>
    <row r="184" customFormat="false" ht="15" hidden="false" customHeight="false" outlineLevel="0" collapsed="false">
      <c r="A184" s="37" t="str">
        <f aca="false">IF(B184="","",COUNTA($B$16:B184))</f>
        <v/>
      </c>
      <c r="B184" s="38"/>
      <c r="C184" s="39"/>
      <c r="D184" s="39"/>
      <c r="E184" s="39"/>
      <c r="F184" s="39"/>
    </row>
    <row r="185" customFormat="false" ht="15" hidden="false" customHeight="false" outlineLevel="0" collapsed="false">
      <c r="A185" s="37" t="str">
        <f aca="false">IF(B185="","",COUNTA($B$16:B185))</f>
        <v/>
      </c>
      <c r="B185" s="38"/>
      <c r="C185" s="39"/>
      <c r="D185" s="39"/>
      <c r="E185" s="39"/>
      <c r="F185" s="39"/>
    </row>
    <row r="186" customFormat="false" ht="15" hidden="false" customHeight="false" outlineLevel="0" collapsed="false">
      <c r="A186" s="37" t="str">
        <f aca="false">IF(B186="","",COUNTA($B$16:B186))</f>
        <v/>
      </c>
      <c r="B186" s="38"/>
      <c r="C186" s="39"/>
      <c r="D186" s="39"/>
      <c r="E186" s="39"/>
      <c r="F186" s="39"/>
    </row>
    <row r="187" customFormat="false" ht="15" hidden="false" customHeight="false" outlineLevel="0" collapsed="false">
      <c r="A187" s="37" t="str">
        <f aca="false">IF(B187="","",COUNTA($B$16:B187))</f>
        <v/>
      </c>
      <c r="B187" s="38"/>
      <c r="C187" s="39"/>
      <c r="D187" s="39"/>
      <c r="E187" s="39"/>
      <c r="F187" s="39"/>
    </row>
    <row r="188" customFormat="false" ht="15" hidden="false" customHeight="false" outlineLevel="0" collapsed="false">
      <c r="A188" s="37" t="str">
        <f aca="false">IF(B188="","",COUNTA($B$16:B188))</f>
        <v/>
      </c>
      <c r="B188" s="38"/>
      <c r="C188" s="39"/>
      <c r="D188" s="39"/>
      <c r="E188" s="39"/>
      <c r="F188" s="39"/>
    </row>
    <row r="189" customFormat="false" ht="15" hidden="false" customHeight="false" outlineLevel="0" collapsed="false">
      <c r="A189" s="37" t="str">
        <f aca="false">IF(B189="","",COUNTA($B$16:B189))</f>
        <v/>
      </c>
      <c r="B189" s="38"/>
      <c r="C189" s="39"/>
      <c r="D189" s="39"/>
      <c r="E189" s="39"/>
      <c r="F189" s="39"/>
    </row>
    <row r="190" customFormat="false" ht="15" hidden="false" customHeight="false" outlineLevel="0" collapsed="false">
      <c r="A190" s="37" t="str">
        <f aca="false">IF(B190="","",COUNTA($B$16:B190))</f>
        <v/>
      </c>
      <c r="B190" s="38"/>
      <c r="C190" s="39"/>
      <c r="D190" s="39"/>
      <c r="E190" s="39"/>
      <c r="F190" s="39"/>
    </row>
    <row r="191" customFormat="false" ht="15" hidden="false" customHeight="false" outlineLevel="0" collapsed="false">
      <c r="A191" s="37" t="str">
        <f aca="false">IF(B191="","",COUNTA($B$16:B191))</f>
        <v/>
      </c>
      <c r="B191" s="38"/>
      <c r="C191" s="39"/>
      <c r="D191" s="39"/>
      <c r="E191" s="39"/>
      <c r="F191" s="39"/>
    </row>
    <row r="192" customFormat="false" ht="15" hidden="false" customHeight="false" outlineLevel="0" collapsed="false">
      <c r="A192" s="37" t="str">
        <f aca="false">IF(B192="","",COUNTA($B$16:B192))</f>
        <v/>
      </c>
      <c r="B192" s="38"/>
      <c r="C192" s="39"/>
      <c r="D192" s="39"/>
      <c r="E192" s="39"/>
      <c r="F192" s="39"/>
    </row>
    <row r="193" customFormat="false" ht="15" hidden="false" customHeight="false" outlineLevel="0" collapsed="false">
      <c r="A193" s="37" t="str">
        <f aca="false">IF(B193="","",COUNTA($B$16:B193))</f>
        <v/>
      </c>
      <c r="B193" s="38"/>
      <c r="C193" s="39"/>
      <c r="D193" s="39"/>
      <c r="E193" s="39"/>
      <c r="F193" s="39"/>
    </row>
    <row r="194" customFormat="false" ht="15" hidden="false" customHeight="false" outlineLevel="0" collapsed="false">
      <c r="A194" s="37" t="str">
        <f aca="false">IF(B194="","",COUNTA($B$16:B194))</f>
        <v/>
      </c>
      <c r="B194" s="38"/>
      <c r="C194" s="39"/>
      <c r="D194" s="39"/>
      <c r="E194" s="39"/>
      <c r="F194" s="39"/>
    </row>
    <row r="195" customFormat="false" ht="15" hidden="false" customHeight="false" outlineLevel="0" collapsed="false">
      <c r="A195" s="37" t="str">
        <f aca="false">IF(B195="","",COUNTA($B$16:B195))</f>
        <v/>
      </c>
      <c r="B195" s="38"/>
      <c r="C195" s="39"/>
      <c r="D195" s="39"/>
      <c r="E195" s="39"/>
      <c r="F195" s="39"/>
    </row>
    <row r="196" customFormat="false" ht="15" hidden="false" customHeight="false" outlineLevel="0" collapsed="false">
      <c r="A196" s="37" t="str">
        <f aca="false">IF(B196="","",COUNTA($B$16:B196))</f>
        <v/>
      </c>
      <c r="B196" s="38"/>
      <c r="C196" s="39"/>
      <c r="D196" s="39"/>
      <c r="E196" s="39"/>
      <c r="F196" s="39"/>
    </row>
    <row r="197" customFormat="false" ht="15" hidden="false" customHeight="false" outlineLevel="0" collapsed="false">
      <c r="A197" s="37" t="str">
        <f aca="false">IF(B197="","",COUNTA($B$16:B197))</f>
        <v/>
      </c>
      <c r="B197" s="38"/>
      <c r="C197" s="39"/>
      <c r="D197" s="39"/>
      <c r="E197" s="39"/>
      <c r="F197" s="39"/>
    </row>
    <row r="198" customFormat="false" ht="15" hidden="false" customHeight="false" outlineLevel="0" collapsed="false">
      <c r="A198" s="37" t="str">
        <f aca="false">IF(B198="","",COUNTA($B$16:B198))</f>
        <v/>
      </c>
      <c r="B198" s="38"/>
      <c r="C198" s="39"/>
      <c r="D198" s="39"/>
      <c r="E198" s="39"/>
      <c r="F198" s="39"/>
    </row>
    <row r="199" customFormat="false" ht="15" hidden="false" customHeight="false" outlineLevel="0" collapsed="false">
      <c r="A199" s="37" t="str">
        <f aca="false">IF(B199="","",COUNTA($B$16:B199))</f>
        <v/>
      </c>
      <c r="B199" s="38"/>
      <c r="C199" s="39"/>
      <c r="D199" s="39"/>
      <c r="E199" s="39"/>
      <c r="F199" s="39"/>
    </row>
    <row r="200" customFormat="false" ht="15" hidden="false" customHeight="false" outlineLevel="0" collapsed="false">
      <c r="A200" s="37" t="str">
        <f aca="false">IF(B200="","",COUNTA($B$16:B200))</f>
        <v/>
      </c>
      <c r="B200" s="38"/>
      <c r="C200" s="39"/>
      <c r="D200" s="39"/>
      <c r="E200" s="39"/>
      <c r="F200" s="39"/>
    </row>
    <row r="201" customFormat="false" ht="15" hidden="false" customHeight="false" outlineLevel="0" collapsed="false">
      <c r="A201" s="37" t="str">
        <f aca="false">IF(B201="","",COUNTA($B$16:B201))</f>
        <v/>
      </c>
      <c r="B201" s="38"/>
      <c r="C201" s="39"/>
      <c r="D201" s="39"/>
      <c r="E201" s="39"/>
      <c r="F201" s="39"/>
    </row>
    <row r="202" customFormat="false" ht="15" hidden="false" customHeight="false" outlineLevel="0" collapsed="false">
      <c r="A202" s="37" t="str">
        <f aca="false">IF(B202="","",COUNTA($B$16:B202))</f>
        <v/>
      </c>
      <c r="B202" s="38"/>
      <c r="C202" s="39"/>
      <c r="D202" s="39"/>
      <c r="E202" s="39"/>
      <c r="F202" s="39"/>
    </row>
    <row r="203" customFormat="false" ht="15" hidden="false" customHeight="false" outlineLevel="0" collapsed="false">
      <c r="A203" s="37" t="str">
        <f aca="false">IF(B203="","",COUNTA($B$16:B203))</f>
        <v/>
      </c>
      <c r="B203" s="38"/>
      <c r="C203" s="39"/>
      <c r="D203" s="39"/>
      <c r="E203" s="39"/>
      <c r="F203" s="39"/>
    </row>
    <row r="204" customFormat="false" ht="15" hidden="false" customHeight="false" outlineLevel="0" collapsed="false">
      <c r="A204" s="37" t="str">
        <f aca="false">IF(B204="","",COUNTA($B$16:B204))</f>
        <v/>
      </c>
      <c r="B204" s="38"/>
      <c r="C204" s="39"/>
      <c r="D204" s="39"/>
      <c r="E204" s="39"/>
      <c r="F204" s="39"/>
    </row>
    <row r="205" customFormat="false" ht="15" hidden="false" customHeight="false" outlineLevel="0" collapsed="false">
      <c r="A205" s="37" t="str">
        <f aca="false">IF(B205="","",COUNTA($B$16:B205))</f>
        <v/>
      </c>
      <c r="B205" s="38"/>
      <c r="C205" s="39"/>
      <c r="D205" s="39"/>
      <c r="E205" s="39"/>
      <c r="F205" s="39"/>
    </row>
    <row r="206" customFormat="false" ht="15" hidden="false" customHeight="false" outlineLevel="0" collapsed="false">
      <c r="A206" s="37" t="str">
        <f aca="false">IF(B206="","",COUNTA($B$16:B206))</f>
        <v/>
      </c>
      <c r="B206" s="38"/>
      <c r="C206" s="39"/>
      <c r="D206" s="39"/>
      <c r="E206" s="39"/>
      <c r="F206" s="39"/>
    </row>
    <row r="207" customFormat="false" ht="15" hidden="false" customHeight="false" outlineLevel="0" collapsed="false">
      <c r="A207" s="37" t="str">
        <f aca="false">IF(B207="","",COUNTA($B$16:B207))</f>
        <v/>
      </c>
      <c r="B207" s="38"/>
      <c r="C207" s="39"/>
      <c r="D207" s="39"/>
      <c r="E207" s="39"/>
      <c r="F207" s="39"/>
    </row>
    <row r="208" customFormat="false" ht="15" hidden="false" customHeight="false" outlineLevel="0" collapsed="false">
      <c r="A208" s="37" t="str">
        <f aca="false">IF(B208="","",COUNTA($B$16:B208))</f>
        <v/>
      </c>
      <c r="B208" s="38"/>
      <c r="C208" s="39"/>
      <c r="D208" s="39"/>
      <c r="E208" s="39"/>
      <c r="F208" s="39"/>
    </row>
    <row r="209" customFormat="false" ht="15" hidden="false" customHeight="false" outlineLevel="0" collapsed="false">
      <c r="A209" s="37" t="str">
        <f aca="false">IF(B209="","",COUNTA($B$16:B209))</f>
        <v/>
      </c>
      <c r="B209" s="38"/>
      <c r="C209" s="39"/>
      <c r="D209" s="39"/>
      <c r="E209" s="39"/>
      <c r="F209" s="39"/>
    </row>
    <row r="210" customFormat="false" ht="15" hidden="false" customHeight="false" outlineLevel="0" collapsed="false">
      <c r="A210" s="37" t="str">
        <f aca="false">IF(B210="","",COUNTA($B$16:B210))</f>
        <v/>
      </c>
      <c r="B210" s="38"/>
      <c r="C210" s="39"/>
      <c r="D210" s="39"/>
      <c r="E210" s="39"/>
      <c r="F210" s="39"/>
    </row>
    <row r="211" customFormat="false" ht="15" hidden="false" customHeight="false" outlineLevel="0" collapsed="false">
      <c r="A211" s="37" t="str">
        <f aca="false">IF(B211="","",COUNTA($B$16:B211))</f>
        <v/>
      </c>
      <c r="B211" s="38"/>
      <c r="C211" s="39"/>
      <c r="D211" s="39"/>
      <c r="E211" s="39"/>
      <c r="F211" s="39"/>
    </row>
    <row r="212" customFormat="false" ht="15" hidden="false" customHeight="false" outlineLevel="0" collapsed="false">
      <c r="A212" s="37" t="str">
        <f aca="false">IF(B212="","",COUNTA($B$16:B212))</f>
        <v/>
      </c>
      <c r="B212" s="38"/>
      <c r="C212" s="39"/>
      <c r="D212" s="39"/>
      <c r="E212" s="39"/>
      <c r="F212" s="39"/>
    </row>
    <row r="213" customFormat="false" ht="15" hidden="false" customHeight="false" outlineLevel="0" collapsed="false">
      <c r="A213" s="37" t="str">
        <f aca="false">IF(B213="","",COUNTA($B$16:B213))</f>
        <v/>
      </c>
      <c r="B213" s="38"/>
      <c r="C213" s="39"/>
      <c r="D213" s="39"/>
      <c r="E213" s="39"/>
      <c r="F213" s="39"/>
    </row>
    <row r="214" customFormat="false" ht="15" hidden="false" customHeight="false" outlineLevel="0" collapsed="false">
      <c r="A214" s="37" t="str">
        <f aca="false">IF(B214="","",COUNTA($B$16:B214))</f>
        <v/>
      </c>
      <c r="B214" s="38"/>
      <c r="C214" s="39"/>
      <c r="D214" s="39"/>
      <c r="E214" s="39"/>
      <c r="F214" s="39"/>
    </row>
    <row r="215" customFormat="false" ht="15" hidden="false" customHeight="false" outlineLevel="0" collapsed="false">
      <c r="A215" s="37" t="str">
        <f aca="false">IF(B215="","",COUNTA($B$16:B215))</f>
        <v/>
      </c>
      <c r="B215" s="38"/>
      <c r="C215" s="39"/>
      <c r="D215" s="39"/>
      <c r="E215" s="39"/>
      <c r="F215" s="39"/>
    </row>
  </sheetData>
  <mergeCells count="8">
    <mergeCell ref="A6:B6"/>
    <mergeCell ref="A7:B7"/>
    <mergeCell ref="A8:B8"/>
    <mergeCell ref="A9:B9"/>
    <mergeCell ref="A10:B10"/>
    <mergeCell ref="A11:B11"/>
    <mergeCell ref="D11:F11"/>
    <mergeCell ref="A12:F12"/>
  </mergeCells>
  <conditionalFormatting sqref="D11">
    <cfRule type="expression" priority="2" aboveAverage="0" equalAverage="0" bottom="0" percent="0" rank="0" text="" dxfId="0">
      <formula>$C$10&gt;$C$9</formula>
    </cfRule>
    <cfRule type="expression" priority="3" aboveAverage="0" equalAverage="0" bottom="0" percent="0" rank="0" text="" dxfId="1">
      <formula>AND($C$10&lt;=$C$9,$C$11&lt;=5)</formula>
    </cfRule>
    <cfRule type="expression" priority="4" aboveAverage="0" equalAverage="0" bottom="0" percent="0" rank="0" text="" dxfId="2">
      <formula>$C$11&gt;5</formula>
    </cfRule>
  </conditionalFormatting>
  <conditionalFormatting sqref="A16:F215">
    <cfRule type="expression" priority="5" aboveAverage="0" equalAverage="0" bottom="0" percent="0" rank="0" text="" dxfId="3">
      <formula>AND($A16&lt;&gt;"",$A16&gt;$C$9)</formula>
    </cfRule>
  </conditionalFormatting>
  <dataValidations count="3">
    <dataValidation allowBlank="true" errorStyle="stop" operator="between" showDropDown="false" showErrorMessage="false" showInputMessage="false" sqref="D16:D215" type="list">
      <formula1>"Télétravail,Formation,Réunion,Mission client,Salon,Autre"</formula1>
      <formula2>0</formula2>
    </dataValidation>
    <dataValidation allowBlank="true" errorStyle="stop" operator="between" showDropDown="false" showErrorMessage="false" showInputMessage="false" sqref="E16:E215" type="list">
      <formula1>"Entière,Partielle"</formula1>
      <formula2>0</formula2>
    </dataValidation>
    <dataValidation allowBlank="true" error="Saisissez une date (jj/mm/aaaa)." errorStyle="stop" errorTitle="Date" operator="between" showDropDown="false" showErrorMessage="false" showInputMessage="false" sqref="B16:B215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FD6"/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1" t="s">
        <v>0</v>
      </c>
      <c r="B1" s="2"/>
      <c r="C1" s="2"/>
      <c r="D1" s="2"/>
    </row>
    <row r="2" customFormat="false" ht="27.75" hidden="false" customHeight="true" outlineLevel="0" collapsed="false">
      <c r="A2" s="3" t="s">
        <v>152</v>
      </c>
      <c r="B2" s="2"/>
      <c r="C2" s="2"/>
      <c r="D2" s="2"/>
    </row>
    <row r="3" customFormat="false" ht="15" hidden="false" customHeight="false" outlineLevel="0" collapsed="false">
      <c r="A3" s="4" t="s">
        <v>153</v>
      </c>
    </row>
    <row r="5" customFormat="false" ht="15" hidden="false" customHeight="false" outlineLevel="0" collapsed="false">
      <c r="A5" s="5" t="s">
        <v>154</v>
      </c>
      <c r="B5" s="6"/>
      <c r="C5" s="6"/>
    </row>
    <row r="6" customFormat="false" ht="15" hidden="false" customHeight="false" outlineLevel="0" collapsed="false">
      <c r="A6" s="12" t="s">
        <v>155</v>
      </c>
      <c r="B6" s="41" t="n">
        <f aca="false">'Salaire net'!B29</f>
        <v>3504.592315745</v>
      </c>
    </row>
    <row r="7" customFormat="false" ht="15" hidden="false" customHeight="false" outlineLevel="0" collapsed="false">
      <c r="A7" s="12" t="s">
        <v>156</v>
      </c>
      <c r="B7" s="17" t="n">
        <v>0</v>
      </c>
    </row>
    <row r="8" customFormat="false" ht="15" hidden="false" customHeight="false" outlineLevel="0" collapsed="false">
      <c r="A8" s="12" t="s">
        <v>157</v>
      </c>
      <c r="B8" s="17" t="n">
        <v>0</v>
      </c>
    </row>
    <row r="9" customFormat="false" ht="15" hidden="false" customHeight="false" outlineLevel="0" collapsed="false">
      <c r="A9" s="12" t="s">
        <v>158</v>
      </c>
      <c r="B9" s="20" t="n">
        <v>0.35</v>
      </c>
    </row>
    <row r="10" customFormat="false" ht="15" hidden="false" customHeight="false" outlineLevel="0" collapsed="false">
      <c r="A10" s="12" t="s">
        <v>159</v>
      </c>
      <c r="B10" s="15" t="n">
        <v>0.035</v>
      </c>
    </row>
    <row r="11" customFormat="false" ht="15" hidden="false" customHeight="false" outlineLevel="0" collapsed="false">
      <c r="A11" s="12" t="s">
        <v>160</v>
      </c>
      <c r="B11" s="16" t="n">
        <v>25</v>
      </c>
    </row>
    <row r="12" customFormat="false" ht="15" hidden="false" customHeight="false" outlineLevel="0" collapsed="false">
      <c r="A12" s="12" t="s">
        <v>161</v>
      </c>
      <c r="B12" s="17" t="n">
        <v>0</v>
      </c>
    </row>
    <row r="13" customFormat="false" ht="15" hidden="false" customHeight="false" outlineLevel="0" collapsed="false">
      <c r="A13" s="12" t="s">
        <v>162</v>
      </c>
      <c r="B13" s="42" t="n">
        <v>0.075</v>
      </c>
    </row>
    <row r="14" customFormat="false" ht="15" hidden="false" customHeight="false" outlineLevel="0" collapsed="false">
      <c r="A14" s="12" t="s">
        <v>163</v>
      </c>
      <c r="B14" s="17" t="n">
        <v>2500</v>
      </c>
    </row>
    <row r="16" customFormat="false" ht="15" hidden="false" customHeight="false" outlineLevel="0" collapsed="false">
      <c r="A16" s="5" t="s">
        <v>27</v>
      </c>
      <c r="B16" s="6"/>
      <c r="C16" s="6"/>
    </row>
    <row r="17" customFormat="false" ht="15" hidden="false" customHeight="false" outlineLevel="0" collapsed="false">
      <c r="A17" s="12" t="s">
        <v>164</v>
      </c>
      <c r="B17" s="24" t="n">
        <f aca="false">B6+B7</f>
        <v>3504.592315745</v>
      </c>
    </row>
    <row r="18" customFormat="false" ht="15" hidden="false" customHeight="false" outlineLevel="0" collapsed="false">
      <c r="A18" s="12" t="s">
        <v>165</v>
      </c>
      <c r="B18" s="25" t="n">
        <f aca="false">MAX(0,B17*B9-B8)</f>
        <v>1226.60731051075</v>
      </c>
    </row>
    <row r="19" customFormat="false" ht="15" hidden="false" customHeight="false" outlineLevel="0" collapsed="false">
      <c r="A19" s="12" t="s">
        <v>166</v>
      </c>
      <c r="B19" s="27" t="n">
        <f aca="false">IF(B10=0,B18*B11*12,PV(B10/12,B11*12,-B18))</f>
        <v>245015.892854376</v>
      </c>
    </row>
    <row r="20" customFormat="false" ht="15" hidden="false" customHeight="false" outlineLevel="0" collapsed="false">
      <c r="A20" s="12" t="s">
        <v>167</v>
      </c>
      <c r="B20" s="24" t="n">
        <f aca="false">B19+B12</f>
        <v>245015.892854376</v>
      </c>
    </row>
    <row r="21" customFormat="false" ht="15" hidden="false" customHeight="false" outlineLevel="0" collapsed="false">
      <c r="A21" s="12" t="s">
        <v>168</v>
      </c>
      <c r="B21" s="27" t="n">
        <f aca="false">B20/(1+B13)</f>
        <v>227921.760794769</v>
      </c>
    </row>
    <row r="22" customFormat="false" ht="15" hidden="false" customHeight="false" outlineLevel="0" collapsed="false">
      <c r="A22" s="12" t="s">
        <v>169</v>
      </c>
      <c r="B22" s="43" t="n">
        <f aca="false">IF(B14&gt;0,B21/B14,0)</f>
        <v>91.1687043179075</v>
      </c>
    </row>
    <row r="23" customFormat="false" ht="15" hidden="false" customHeight="false" outlineLevel="0" collapsed="false">
      <c r="A23" s="12" t="s">
        <v>170</v>
      </c>
      <c r="B23" s="24" t="n">
        <f aca="false">B18*B11*12-B19</f>
        <v>122966.300298849</v>
      </c>
    </row>
    <row r="25" customFormat="false" ht="25.5" hidden="false" customHeight="true" outlineLevel="0" collapsed="false">
      <c r="A25" s="22" t="s">
        <v>171</v>
      </c>
      <c r="B25" s="22"/>
      <c r="C25" s="22"/>
    </row>
  </sheetData>
  <mergeCells count="1">
    <mergeCell ref="A25:C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2026-10-05T11:34:49Z</dcterms:created>
  <dc:creator>openpyxl</dc:creator>
  <dc:description/>
  <dc:language>en-US</dc:language>
  <cp:lastModifiedBy/>
  <dcterms:modified xsi:type="dcterms:W3CDTF">2026-10-05T11:34:49Z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